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'1кв'!$A$1:$E$57</definedName>
    <definedName name="_xlnm.Print_Area" localSheetId="1">'2кв'!$A$1:$E$55</definedName>
    <definedName name="_xlnm.Print_Area" localSheetId="2">'3кв'!$A$1:$E$57</definedName>
    <definedName name="_xlnm.Print_Area" localSheetId="3">'4кв'!$A$1:$E$56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C35" i="29" l="1"/>
  <c r="E33" i="26"/>
  <c r="E35" i="27"/>
  <c r="E34" i="28"/>
  <c r="C34" i="29" l="1"/>
  <c r="C33" i="29"/>
  <c r="C32" i="29"/>
  <c r="C31" i="29"/>
  <c r="C28" i="29"/>
  <c r="C27" i="29"/>
  <c r="C21" i="29"/>
  <c r="C22" i="29"/>
  <c r="C23" i="29"/>
  <c r="C24" i="29"/>
  <c r="C25" i="29"/>
  <c r="C26" i="29"/>
  <c r="C20" i="29"/>
  <c r="B50" i="28"/>
  <c r="C12" i="29"/>
  <c r="C17" i="29"/>
  <c r="C16" i="29"/>
  <c r="C15" i="29"/>
  <c r="C14" i="29"/>
  <c r="C13" i="29"/>
  <c r="C6" i="29"/>
  <c r="B55" i="28"/>
  <c r="E29" i="28"/>
  <c r="E31" i="28"/>
  <c r="C43" i="29"/>
  <c r="C29" i="29"/>
  <c r="E32" i="28"/>
  <c r="F20" i="28"/>
  <c r="E22" i="28" s="1"/>
  <c r="C37" i="29" l="1"/>
  <c r="C18" i="29"/>
  <c r="E24" i="28"/>
  <c r="E32" i="27"/>
  <c r="E33" i="27"/>
  <c r="E31" i="27"/>
  <c r="C38" i="29" l="1"/>
  <c r="F20" i="27"/>
  <c r="B55" i="27" l="1"/>
  <c r="B54" i="27"/>
  <c r="E22" i="27"/>
  <c r="E24" i="27" l="1"/>
  <c r="B56" i="27" s="1"/>
  <c r="B47" i="26"/>
  <c r="E29" i="26"/>
  <c r="E31" i="26"/>
  <c r="F20" i="26" l="1"/>
  <c r="B53" i="26"/>
  <c r="B52" i="26"/>
  <c r="B51" i="26"/>
  <c r="E22" i="26"/>
  <c r="E24" i="26"/>
  <c r="B54" i="26" l="1"/>
  <c r="B55" i="26" s="1"/>
  <c r="B49" i="27" s="1"/>
  <c r="B57" i="27" s="1"/>
  <c r="B48" i="28" s="1"/>
  <c r="B56" i="28" s="1"/>
  <c r="B57" i="25"/>
  <c r="E35" i="25"/>
  <c r="E32" i="25"/>
  <c r="E31" i="25"/>
  <c r="B55" i="25" l="1"/>
  <c r="B54" i="25"/>
  <c r="B53" i="25"/>
  <c r="F20" i="25"/>
  <c r="E24" i="25" s="1"/>
  <c r="E22" i="25" l="1"/>
  <c r="B56" i="25" l="1"/>
</calcChain>
</file>

<file path=xl/sharedStrings.xml><?xml version="1.0" encoding="utf-8"?>
<sst xmlns="http://schemas.openxmlformats.org/spreadsheetml/2006/main" count="359" uniqueCount="142">
  <si>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</si>
  <si>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</si>
  <si>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</si>
  <si>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</si>
  <si>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</si>
  <si>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</si>
  <si>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</si>
  <si>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</si>
  <si>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</si>
  <si>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</si>
  <si>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</si>
  <si>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</si>
  <si>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</si>
  <si>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</si>
  <si>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</si>
  <si>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</si>
  <si>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</si>
  <si>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(должность, Ф.И.О.)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</si>
  <si>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</si>
  <si>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</si>
  <si>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Свердлова, д. 31</t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</si>
  <si>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</si>
  <si>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</si>
  <si>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</si>
  <si>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</si>
  <si>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</si>
  <si>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</si>
  <si>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</si>
  <si>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Sдома=2364,4+69,1 (не жилые)=2433,5м2</t>
  </si>
  <si>
    <t xml:space="preserve">Расходы по содержанию и тек.ремонту 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</si>
  <si>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</si>
  <si>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</si>
  <si>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</si>
  <si>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1 квартал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</si>
  <si>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</si>
  <si>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</si>
  <si>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</si>
  <si>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</si>
  <si>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Дезинсекция, дератизация</t>
  </si>
  <si>
    <t xml:space="preserve">         4. Претензий по выполнению условий Договора Стороны не имеют.</t>
  </si>
  <si>
    <t>холодная вода на СОИ</t>
  </si>
  <si>
    <t>электроэнергия на СОИ</t>
  </si>
  <si>
    <t>водоотведение на СОИ</t>
  </si>
  <si>
    <t>горячая вода на СОИ</t>
  </si>
  <si>
    <t>Заказчик - Собственники МКД, в лице председателя совета МКД Корявого А.И.</t>
  </si>
  <si>
    <t>ч/ч</t>
  </si>
  <si>
    <t>март</t>
  </si>
  <si>
    <t>Исполнитель - ООО ЖКХ "Локомотив", в лице директора  Бовкун А.А.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</si>
  <si>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Корявого Александра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</si>
  <si>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23.11.2020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</si>
  <si>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</si>
  <si>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</si>
  <si>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</si>
  <si>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</si>
  <si>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</si>
  <si>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за 1 квартал 2024 года</t>
  </si>
  <si>
    <t>31.03.2024 г.</t>
  </si>
  <si>
    <t>Ремонт окна в подъезде (кв5)</t>
  </si>
  <si>
    <t>Ремонт побелки на 5-х этажах (смета)</t>
  </si>
  <si>
    <t>Частичный ремонт мягкой кровли (кв. 78,59)</t>
  </si>
  <si>
    <t>январь, февраль</t>
  </si>
  <si>
    <t>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</si>
  <si>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</si>
  <si>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</si>
  <si>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тридцать тысяч восемьсот шестьдесят четыре рубля 49 копеек.</t>
  </si>
  <si>
    <t>Предъявлено населению   206100,82</t>
  </si>
  <si>
    <t>Частич.рем.подьезов 5-х этажей 26087,26</t>
  </si>
  <si>
    <t>Sдома=2394,5+39 (не жилые)=2433,5м2</t>
  </si>
  <si>
    <t>30.06.2024 г.</t>
  </si>
  <si>
    <t>за 2 квартал 2024 года</t>
  </si>
  <si>
    <t>2 квартал</t>
  </si>
  <si>
    <t>Частичный ремонт мягкой кровли (кв.79)</t>
  </si>
  <si>
    <t>июнь</t>
  </si>
  <si>
    <t>Поверка ОДПУ ТЭ</t>
  </si>
  <si>
    <t xml:space="preserve">           2. Всего за период с "01" 04 2024 г. по "30" 06 2024 г. выполнено работ (оказано услуг) на общую сумму сто девяносто восемь тысяч двести сорок пять рублей 44 копейки.</t>
  </si>
  <si>
    <t>Предъявлено населению   205504,38</t>
  </si>
  <si>
    <t>Частич.рем.подьезов 5-х этажей 13043,63</t>
  </si>
  <si>
    <t>за 3 квартал 2024 года</t>
  </si>
  <si>
    <t>30.09.2024 г.</t>
  </si>
  <si>
    <t>3 квартал</t>
  </si>
  <si>
    <t xml:space="preserve"> S дома = 2394,6+39 (не жилые) = 2433,6м2</t>
  </si>
  <si>
    <t>Ремонт ХВС  в подвале (смета)</t>
  </si>
  <si>
    <t>Замена стояков ГВС и ХВС (кв.5,7,9)</t>
  </si>
  <si>
    <t xml:space="preserve">Опиловка дерева </t>
  </si>
  <si>
    <t xml:space="preserve">Ремонт КНС </t>
  </si>
  <si>
    <t>июль</t>
  </si>
  <si>
    <t>август</t>
  </si>
  <si>
    <t>сентябрь</t>
  </si>
  <si>
    <t xml:space="preserve">           2. Всего за период с "01" 07 2024 г. по "30" 09 2024 г. выполнено работ (оказано услуг) на общую сумму триста двадцать девять тысяч пятьсот тридцать два рубля 15 копеек.</t>
  </si>
  <si>
    <t>Предъявлено населению  259952,91</t>
  </si>
  <si>
    <t>Со финансир. Замена ХВС по подвалу 50813,44</t>
  </si>
  <si>
    <t xml:space="preserve">Частич.рем.подьезов 5-х этажей 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</si>
  <si>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</si>
  <si>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</si>
  <si>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</si>
  <si>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</si>
  <si>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</si>
  <si>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</si>
  <si>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* холодная вода на СОИ - 32707,74</t>
  </si>
  <si>
    <t>* водоотведение на СОИ- 50522,35</t>
  </si>
  <si>
    <t>* электроэнергия на СОИ- 10078,764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</si>
  <si>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</si>
  <si>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</si>
  <si>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</si>
  <si>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</si>
  <si>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</si>
  <si>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</si>
  <si>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</si>
  <si>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</si>
  <si>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</si>
  <si>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</si>
  <si>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</si>
  <si>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</si>
  <si>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</si>
  <si>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</si>
  <si>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</si>
  <si>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</si>
  <si>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</si>
  <si>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</si>
  <si>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</si>
  <si>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</si>
  <si>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</si>
  <si>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</si>
  <si>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</si>
  <si>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</si>
  <si>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Ремонт отопления и стояка ХВС (кв.22)</t>
  </si>
  <si>
    <t>Замена доводчика (кв.22)</t>
  </si>
  <si>
    <t>октябрь</t>
  </si>
  <si>
    <t>декабрь</t>
  </si>
  <si>
    <t>4 квартал</t>
  </si>
  <si>
    <t>Поверка ОДПУ ХВС</t>
  </si>
  <si>
    <t xml:space="preserve">           2. Всего за период с "01" 10  2024 г. по "31" 12  2024 г. выполнено работ (оказано услуг) на общую сумму двести двадцать три тысячи четыреста тридцать два рубля 40 копеек.</t>
  </si>
  <si>
    <t>Со финансир. Замена ХВС по подвалу 25406,72</t>
  </si>
  <si>
    <t>Предъявлено населению  254753,14</t>
  </si>
  <si>
    <t>по ж.д. ул. Свердлова, д. 31</t>
  </si>
  <si>
    <t xml:space="preserve">Оплачено по доп.финансированию Частич.рем.подьезов 5-х этажей </t>
  </si>
  <si>
    <t xml:space="preserve">Оплачено по доп.финансированию замена ХВС по подвалу </t>
  </si>
  <si>
    <t>Начислено всего 1 041 662,3</t>
  </si>
  <si>
    <t>Непредвиденные работы 69,5 ч/ч</t>
  </si>
  <si>
    <t xml:space="preserve">   * Ремонт побелки на 5-х этажах (смета)</t>
  </si>
  <si>
    <t xml:space="preserve">   * Ремонт ХВС  в подвале (смета)</t>
  </si>
  <si>
    <t xml:space="preserve">   * Поверка ОДПУ 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</si>
</sst>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/>
  </cellStyleXfs>
  <cellXfs count="96">
    <xf numFmtId="0" fontId="0" fillId="0" borderId="0" xfId="0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3" fontId="5" fillId="0" borderId="1" xfId="1" applyFont="1" applyBorder="1" applyAlignment="1">
      <alignment horizontal="center" vertical="center" wrapText="1"/>
    </xf>
    <xf numFmtId="43" fontId="5" fillId="0" borderId="0" xfId="0" applyNumberFormat="1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2" fontId="5" fillId="0" borderId="0" xfId="0" applyNumberFormat="1" applyFont="1"/>
    <xf numFmtId="39" fontId="6" fillId="0" borderId="0" xfId="1" applyNumberFormat="1" applyFont="1"/>
    <xf numFmtId="0" fontId="5" fillId="0" borderId="0" xfId="0" applyFont="1" applyAlignment="1">
      <alignment wrapText="1"/>
    </xf>
    <xf numFmtId="39" fontId="5" fillId="0" borderId="0" xfId="1" applyNumberFormat="1" applyFont="1"/>
    <xf numFmtId="43" fontId="5" fillId="0" borderId="0" xfId="1" applyFont="1"/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164" fontId="5" fillId="0" borderId="1" xfId="1" applyNumberFormat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39" fontId="5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0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/>
    <xf numFmtId="49" fontId="12" fillId="0" borderId="1" xfId="0" applyNumberFormat="1" applyFont="1" applyBorder="1"/>
    <xf numFmtId="166" fontId="14" fillId="0" borderId="1" xfId="1" applyNumberFormat="1" applyFont="1" applyBorder="1" applyAlignment="1">
      <alignment horizontal="center"/>
    </xf>
    <xf numFmtId="4" fontId="11" fillId="0" borderId="0" xfId="0" applyNumberFormat="1" applyFont="1"/>
    <xf numFmtId="0" fontId="12" fillId="0" borderId="0" xfId="0" applyFont="1" applyAlignment="1">
      <alignment horizontal="left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/>
    <xf numFmtId="43" fontId="12" fillId="2" borderId="1" xfId="1" applyFont="1" applyFill="1" applyBorder="1" applyAlignment="1">
      <alignment horizontal="center"/>
    </xf>
    <xf numFmtId="164" fontId="12" fillId="0" borderId="0" xfId="1" applyNumberFormat="1" applyFont="1" applyBorder="1"/>
    <xf numFmtId="43" fontId="12" fillId="0" borderId="0" xfId="0" applyNumberFormat="1" applyFont="1"/>
    <xf numFmtId="164" fontId="12" fillId="0" borderId="0" xfId="0" applyNumberFormat="1" applyFont="1"/>
    <xf numFmtId="0" fontId="12" fillId="0" borderId="0" xfId="0" applyFont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4" fontId="12" fillId="0" borderId="0" xfId="0" applyNumberFormat="1" applyFont="1"/>
    <xf numFmtId="0" fontId="12" fillId="0" borderId="0" xfId="0" applyFont="1" applyBorder="1"/>
    <xf numFmtId="0" fontId="12" fillId="0" borderId="1" xfId="0" applyFont="1" applyBorder="1" applyAlignment="1">
      <alignment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wrapText="1"/>
    </xf>
    <xf numFmtId="49" fontId="12" fillId="0" borderId="5" xfId="0" applyNumberFormat="1" applyFont="1" applyBorder="1" applyAlignment="1">
      <alignment vertical="center" wrapText="1"/>
    </xf>
    <xf numFmtId="43" fontId="12" fillId="0" borderId="1" xfId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43" fontId="12" fillId="2" borderId="1" xfId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/>
    </xf>
    <xf numFmtId="43" fontId="14" fillId="0" borderId="1" xfId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43" fontId="12" fillId="0" borderId="0" xfId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43" fontId="12" fillId="0" borderId="2" xfId="1" applyFont="1" applyBorder="1" applyAlignment="1">
      <alignment horizontal="left"/>
    </xf>
    <xf numFmtId="164" fontId="12" fillId="0" borderId="0" xfId="1" applyNumberFormat="1" applyFont="1" applyBorder="1" applyAlignment="1">
      <alignment horizontal="center"/>
    </xf>
    <xf numFmtId="0" fontId="1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4" zoomScaleSheetLayoutView="100" workbookViewId="0">
      <selection activeCell="A33" sqref="A33"/>
    </sheetView>
  </sheetViews>
  <sheetFormatPr defaultColWidth="9.140625" defaultRowHeight="15" x14ac:dyDescent="0.25"/>
  <cols>
    <col min="1" max="1" width="34.140625" style="7" customWidth="1"/>
    <col min="2" max="2" width="20.28515625" style="7" customWidth="1"/>
    <col min="3" max="3" width="13" style="7" customWidth="1"/>
    <col min="4" max="4" width="16.140625" style="7" customWidth="1"/>
    <col min="5" max="5" width="14.140625" style="7" customWidth="1"/>
    <col min="6" max="6" width="9.140625" style="7"/>
    <col min="7" max="7" width="12.140625" style="7" bestFit="1" customWidth="1"/>
    <col min="8" max="8" width="12.85546875" style="7" customWidth="1"/>
    <col min="9" max="16384" width="9.140625" style="7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88" t="s">
        <v>55</v>
      </c>
      <c r="B3" s="88"/>
      <c r="C3" s="88"/>
      <c r="D3" s="88"/>
      <c r="E3" s="88"/>
    </row>
    <row r="4" spans="1:5" x14ac:dyDescent="0.25">
      <c r="A4" s="4" t="s">
        <v>13</v>
      </c>
      <c r="B4" s="5"/>
      <c r="C4" s="5"/>
      <c r="D4" s="90" t="s">
        <v>56</v>
      </c>
      <c r="E4" s="90"/>
    </row>
    <row r="5" spans="1:5" x14ac:dyDescent="0.25">
      <c r="A5" s="81" t="s">
        <v>0</v>
      </c>
      <c r="B5" s="81"/>
      <c r="C5" s="81"/>
      <c r="D5" s="81"/>
      <c r="E5" s="81"/>
    </row>
    <row r="6" spans="1:5" x14ac:dyDescent="0.25">
      <c r="A6" s="91" t="s">
        <v>20</v>
      </c>
      <c r="B6" s="91"/>
      <c r="C6" s="91"/>
      <c r="D6" s="91"/>
      <c r="E6" s="91"/>
    </row>
    <row r="7" spans="1:5" x14ac:dyDescent="0.25">
      <c r="A7" s="82" t="s">
        <v>1</v>
      </c>
      <c r="B7" s="82"/>
      <c r="C7" s="82"/>
      <c r="D7" s="82"/>
      <c r="E7" s="82"/>
    </row>
    <row r="8" spans="1:5" x14ac:dyDescent="0.25">
      <c r="A8" s="81" t="s">
        <v>48</v>
      </c>
      <c r="B8" s="81"/>
      <c r="C8" s="81"/>
      <c r="D8" s="81"/>
      <c r="E8" s="81"/>
    </row>
    <row r="9" spans="1:5" ht="21.75" customHeight="1" x14ac:dyDescent="0.25">
      <c r="A9" s="82" t="s">
        <v>14</v>
      </c>
      <c r="B9" s="82"/>
      <c r="C9" s="82"/>
      <c r="D9" s="82"/>
      <c r="E9" s="82"/>
    </row>
    <row r="10" spans="1:5" ht="39" customHeight="1" x14ac:dyDescent="0.25">
      <c r="A10" s="81" t="s">
        <v>49</v>
      </c>
      <c r="B10" s="81"/>
      <c r="C10" s="81"/>
      <c r="D10" s="81"/>
      <c r="E10" s="81"/>
    </row>
    <row r="11" spans="1:5" x14ac:dyDescent="0.25">
      <c r="A11" s="82" t="s">
        <v>15</v>
      </c>
      <c r="B11" s="82"/>
      <c r="C11" s="82"/>
      <c r="D11" s="82"/>
      <c r="E11" s="82"/>
    </row>
    <row r="12" spans="1:5" x14ac:dyDescent="0.25">
      <c r="A12" s="81" t="s">
        <v>50</v>
      </c>
      <c r="B12" s="81"/>
      <c r="C12" s="81"/>
      <c r="D12" s="81"/>
      <c r="E12" s="81"/>
    </row>
    <row r="13" spans="1:5" ht="15" customHeight="1" x14ac:dyDescent="0.25">
      <c r="A13" s="82" t="s">
        <v>2</v>
      </c>
      <c r="B13" s="82"/>
      <c r="C13" s="82"/>
      <c r="D13" s="82"/>
      <c r="E13" s="82"/>
    </row>
    <row r="14" spans="1:5" x14ac:dyDescent="0.25">
      <c r="A14" s="81" t="s">
        <v>51</v>
      </c>
      <c r="B14" s="81"/>
      <c r="C14" s="81"/>
      <c r="D14" s="81"/>
      <c r="E14" s="81"/>
    </row>
    <row r="15" spans="1:5" ht="15" customHeight="1" x14ac:dyDescent="0.25">
      <c r="A15" s="82" t="s">
        <v>16</v>
      </c>
      <c r="B15" s="82"/>
      <c r="C15" s="82"/>
      <c r="D15" s="82"/>
      <c r="E15" s="82"/>
    </row>
    <row r="16" spans="1:5" ht="29.25" customHeight="1" x14ac:dyDescent="0.25">
      <c r="A16" s="81" t="s">
        <v>52</v>
      </c>
      <c r="B16" s="81"/>
      <c r="C16" s="81"/>
      <c r="D16" s="81"/>
      <c r="E16" s="81"/>
    </row>
    <row r="17" spans="1:8" x14ac:dyDescent="0.25">
      <c r="A17" s="83"/>
      <c r="B17" s="83"/>
      <c r="C17" s="83"/>
      <c r="D17" s="83"/>
      <c r="E17" s="83"/>
    </row>
    <row r="18" spans="1:8" ht="63" customHeight="1" x14ac:dyDescent="0.25">
      <c r="A18" s="81" t="s">
        <v>53</v>
      </c>
      <c r="B18" s="81"/>
      <c r="C18" s="81"/>
      <c r="D18" s="81"/>
      <c r="E18" s="81"/>
    </row>
    <row r="19" spans="1:8" ht="31.5" customHeight="1" x14ac:dyDescent="0.25">
      <c r="A19" s="84" t="s">
        <v>54</v>
      </c>
      <c r="B19" s="84"/>
      <c r="C19" s="84"/>
      <c r="D19" s="84"/>
      <c r="E19" s="84"/>
    </row>
    <row r="20" spans="1:8" x14ac:dyDescent="0.25">
      <c r="A20" s="85"/>
      <c r="B20" s="85"/>
      <c r="C20" s="85"/>
      <c r="D20" s="85"/>
      <c r="E20" s="85"/>
      <c r="F20" s="7">
        <f>69.1+2364.4</f>
        <v>2433.5</v>
      </c>
      <c r="G20" s="7">
        <v>3</v>
      </c>
    </row>
    <row r="21" spans="1:8" ht="135" x14ac:dyDescent="0.25">
      <c r="A21" s="8" t="s">
        <v>7</v>
      </c>
      <c r="B21" s="8" t="s">
        <v>10</v>
      </c>
      <c r="C21" s="8" t="s">
        <v>3</v>
      </c>
      <c r="D21" s="8" t="s">
        <v>9</v>
      </c>
      <c r="E21" s="8" t="s">
        <v>8</v>
      </c>
    </row>
    <row r="22" spans="1:8" ht="45" x14ac:dyDescent="0.25">
      <c r="A22" s="9" t="s">
        <v>34</v>
      </c>
      <c r="B22" s="8" t="s">
        <v>32</v>
      </c>
      <c r="C22" s="8" t="s">
        <v>4</v>
      </c>
      <c r="D22" s="8">
        <v>16.829999999999998</v>
      </c>
      <c r="E22" s="31">
        <f>D22*F20*G20</f>
        <v>122867.41499999998</v>
      </c>
      <c r="H22" s="11"/>
    </row>
    <row r="23" spans="1:8" x14ac:dyDescent="0.25">
      <c r="A23" s="12" t="s">
        <v>38</v>
      </c>
      <c r="B23" s="8" t="s">
        <v>33</v>
      </c>
      <c r="C23" s="8" t="s">
        <v>22</v>
      </c>
      <c r="D23" s="8"/>
      <c r="E23" s="32">
        <v>1561.87</v>
      </c>
      <c r="H23" s="11"/>
    </row>
    <row r="24" spans="1:8" x14ac:dyDescent="0.25">
      <c r="A24" s="12" t="s">
        <v>30</v>
      </c>
      <c r="B24" s="8" t="s">
        <v>19</v>
      </c>
      <c r="C24" s="8" t="s">
        <v>4</v>
      </c>
      <c r="D24" s="8">
        <v>6.06</v>
      </c>
      <c r="E24" s="31">
        <f>D24*F20*G20</f>
        <v>44241.03</v>
      </c>
      <c r="G24" s="11"/>
      <c r="H24" s="11"/>
    </row>
    <row r="25" spans="1:8" x14ac:dyDescent="0.25">
      <c r="A25" s="12" t="s">
        <v>41</v>
      </c>
      <c r="B25" s="8" t="s">
        <v>33</v>
      </c>
      <c r="C25" s="8" t="s">
        <v>22</v>
      </c>
      <c r="D25" s="8"/>
      <c r="E25" s="31">
        <v>6920.95</v>
      </c>
      <c r="H25" s="11"/>
    </row>
    <row r="26" spans="1:8" x14ac:dyDescent="0.25">
      <c r="A26" s="12" t="s">
        <v>40</v>
      </c>
      <c r="B26" s="8" t="s">
        <v>33</v>
      </c>
      <c r="C26" s="8" t="s">
        <v>22</v>
      </c>
      <c r="D26" s="8"/>
      <c r="E26" s="30">
        <v>0</v>
      </c>
      <c r="G26" s="11"/>
      <c r="H26" s="11"/>
    </row>
    <row r="27" spans="1:8" x14ac:dyDescent="0.25">
      <c r="A27" s="24" t="s">
        <v>43</v>
      </c>
      <c r="B27" s="8" t="s">
        <v>33</v>
      </c>
      <c r="C27" s="8" t="s">
        <v>22</v>
      </c>
      <c r="D27" s="8"/>
      <c r="E27" s="30">
        <v>0</v>
      </c>
      <c r="H27" s="11"/>
    </row>
    <row r="28" spans="1:8" x14ac:dyDescent="0.25">
      <c r="A28" s="12" t="s">
        <v>42</v>
      </c>
      <c r="B28" s="8" t="s">
        <v>33</v>
      </c>
      <c r="C28" s="8" t="s">
        <v>22</v>
      </c>
      <c r="D28" s="8"/>
      <c r="E28" s="30">
        <v>0</v>
      </c>
      <c r="H28" s="11"/>
    </row>
    <row r="29" spans="1:8" x14ac:dyDescent="0.25">
      <c r="A29" s="12" t="s">
        <v>21</v>
      </c>
      <c r="B29" s="8" t="s">
        <v>33</v>
      </c>
      <c r="C29" s="8" t="s">
        <v>22</v>
      </c>
      <c r="D29" s="8"/>
      <c r="E29" s="31">
        <v>9364.26</v>
      </c>
      <c r="H29" s="11"/>
    </row>
    <row r="30" spans="1:8" s="29" customFormat="1" ht="60" x14ac:dyDescent="0.25">
      <c r="A30" s="25" t="s">
        <v>62</v>
      </c>
      <c r="B30" s="26" t="s">
        <v>63</v>
      </c>
      <c r="C30" s="27" t="s">
        <v>22</v>
      </c>
      <c r="D30" s="27"/>
      <c r="E30" s="28">
        <v>2096.5</v>
      </c>
    </row>
    <row r="31" spans="1:8" ht="30" x14ac:dyDescent="0.25">
      <c r="A31" s="1" t="s">
        <v>59</v>
      </c>
      <c r="B31" s="8" t="s">
        <v>60</v>
      </c>
      <c r="C31" s="8" t="s">
        <v>45</v>
      </c>
      <c r="D31" s="8">
        <v>17</v>
      </c>
      <c r="E31" s="10">
        <f>D31*260.07</f>
        <v>4421.1899999999996</v>
      </c>
      <c r="H31" s="11"/>
    </row>
    <row r="32" spans="1:8" x14ac:dyDescent="0.25">
      <c r="A32" s="1" t="s">
        <v>57</v>
      </c>
      <c r="B32" s="8" t="s">
        <v>61</v>
      </c>
      <c r="C32" s="8" t="s">
        <v>45</v>
      </c>
      <c r="D32" s="8">
        <v>1</v>
      </c>
      <c r="E32" s="10">
        <f>D32*260.07</f>
        <v>260.07</v>
      </c>
      <c r="H32" s="11"/>
    </row>
    <row r="33" spans="1:7" ht="30" x14ac:dyDescent="0.25">
      <c r="A33" s="1" t="s">
        <v>58</v>
      </c>
      <c r="B33" s="3" t="s">
        <v>46</v>
      </c>
      <c r="C33" s="8" t="s">
        <v>22</v>
      </c>
      <c r="D33" s="3"/>
      <c r="E33" s="10">
        <v>39131.199999999997</v>
      </c>
      <c r="G33" s="11"/>
    </row>
    <row r="34" spans="1:7" x14ac:dyDescent="0.25">
      <c r="A34" s="2"/>
      <c r="B34" s="3"/>
      <c r="C34" s="8"/>
      <c r="D34" s="3"/>
      <c r="E34" s="10"/>
      <c r="G34" s="11"/>
    </row>
    <row r="35" spans="1:7" s="16" customFormat="1" ht="14.25" x14ac:dyDescent="0.2">
      <c r="A35" s="13" t="s">
        <v>23</v>
      </c>
      <c r="B35" s="14"/>
      <c r="C35" s="14"/>
      <c r="D35" s="14"/>
      <c r="E35" s="15">
        <f>SUM(E22:E34)</f>
        <v>230864.48499999999</v>
      </c>
    </row>
    <row r="36" spans="1:7" ht="16.149999999999999" customHeight="1" x14ac:dyDescent="0.25"/>
    <row r="37" spans="1:7" ht="33" customHeight="1" x14ac:dyDescent="0.25">
      <c r="A37" s="86" t="s">
        <v>64</v>
      </c>
      <c r="B37" s="86"/>
      <c r="C37" s="86"/>
      <c r="D37" s="86"/>
      <c r="E37" s="86"/>
    </row>
    <row r="38" spans="1:7" ht="33.75" customHeight="1" x14ac:dyDescent="0.25">
      <c r="A38" s="81" t="s">
        <v>18</v>
      </c>
      <c r="B38" s="81"/>
      <c r="C38" s="81"/>
      <c r="D38" s="81"/>
      <c r="E38" s="81"/>
    </row>
    <row r="39" spans="1:7" x14ac:dyDescent="0.25">
      <c r="A39" s="81" t="s">
        <v>39</v>
      </c>
      <c r="B39" s="81"/>
      <c r="C39" s="81"/>
      <c r="D39" s="81"/>
      <c r="E39" s="81"/>
    </row>
    <row r="40" spans="1:7" ht="31.5" customHeight="1" x14ac:dyDescent="0.25">
      <c r="A40" s="81" t="s">
        <v>24</v>
      </c>
      <c r="B40" s="81"/>
      <c r="C40" s="81"/>
      <c r="D40" s="81"/>
      <c r="E40" s="81"/>
    </row>
    <row r="41" spans="1:7" x14ac:dyDescent="0.25">
      <c r="A41" s="77" t="s">
        <v>5</v>
      </c>
      <c r="B41" s="77"/>
      <c r="C41" s="77"/>
      <c r="D41" s="77"/>
      <c r="E41" s="77"/>
    </row>
    <row r="42" spans="1:7" x14ac:dyDescent="0.25">
      <c r="A42" s="78" t="s">
        <v>47</v>
      </c>
      <c r="B42" s="78"/>
      <c r="C42" s="78"/>
      <c r="D42" s="78"/>
      <c r="E42" s="78"/>
    </row>
    <row r="43" spans="1:7" x14ac:dyDescent="0.25">
      <c r="B43" s="79" t="s">
        <v>17</v>
      </c>
      <c r="C43" s="79"/>
      <c r="D43" s="79"/>
      <c r="E43" s="6" t="s">
        <v>6</v>
      </c>
    </row>
    <row r="44" spans="1:7" x14ac:dyDescent="0.25">
      <c r="A44" s="18"/>
      <c r="B44" s="18"/>
      <c r="C44" s="18"/>
      <c r="D44" s="18"/>
      <c r="E44" s="18"/>
    </row>
    <row r="45" spans="1:7" x14ac:dyDescent="0.25">
      <c r="A45" s="78" t="s">
        <v>44</v>
      </c>
      <c r="B45" s="78"/>
      <c r="C45" s="78"/>
      <c r="D45" s="78"/>
      <c r="E45" s="78"/>
    </row>
    <row r="46" spans="1:7" x14ac:dyDescent="0.25">
      <c r="B46" s="80"/>
      <c r="C46" s="80"/>
      <c r="D46" s="80"/>
      <c r="E46" s="17"/>
    </row>
    <row r="47" spans="1:7" x14ac:dyDescent="0.25">
      <c r="A47" s="7" t="s">
        <v>28</v>
      </c>
    </row>
    <row r="48" spans="1:7" x14ac:dyDescent="0.25">
      <c r="A48" s="16" t="s">
        <v>25</v>
      </c>
      <c r="B48" s="19"/>
    </row>
    <row r="49" spans="1:2" x14ac:dyDescent="0.25">
      <c r="A49" s="16" t="s">
        <v>31</v>
      </c>
      <c r="B49" s="20">
        <v>-183423.58</v>
      </c>
    </row>
    <row r="50" spans="1:2" ht="29.25" customHeight="1" x14ac:dyDescent="0.25">
      <c r="A50" s="21" t="s">
        <v>65</v>
      </c>
      <c r="B50" s="22"/>
    </row>
    <row r="51" spans="1:2" x14ac:dyDescent="0.25">
      <c r="A51" s="7" t="s">
        <v>26</v>
      </c>
      <c r="B51" s="22">
        <v>208172.12</v>
      </c>
    </row>
    <row r="52" spans="1:2" ht="30" x14ac:dyDescent="0.25">
      <c r="A52" s="21" t="s">
        <v>66</v>
      </c>
      <c r="B52" s="22">
        <v>11048.01</v>
      </c>
    </row>
    <row r="53" spans="1:2" x14ac:dyDescent="0.25">
      <c r="A53" s="7" t="s">
        <v>36</v>
      </c>
      <c r="B53" s="22">
        <f>350*3</f>
        <v>1050</v>
      </c>
    </row>
    <row r="54" spans="1:2" x14ac:dyDescent="0.25">
      <c r="A54" s="7" t="s">
        <v>35</v>
      </c>
      <c r="B54" s="23">
        <f>3*330</f>
        <v>990</v>
      </c>
    </row>
    <row r="55" spans="1:2" x14ac:dyDescent="0.25">
      <c r="A55" s="7" t="s">
        <v>37</v>
      </c>
      <c r="B55" s="23">
        <f>3*200</f>
        <v>600</v>
      </c>
    </row>
    <row r="56" spans="1:2" ht="30" x14ac:dyDescent="0.25">
      <c r="A56" s="21" t="s">
        <v>29</v>
      </c>
      <c r="B56" s="22">
        <f>E35</f>
        <v>230864.48499999999</v>
      </c>
    </row>
    <row r="57" spans="1:2" x14ac:dyDescent="0.25">
      <c r="A57" s="16" t="s">
        <v>27</v>
      </c>
      <c r="B57" s="20">
        <f>B49+B51+B53+B54+B52+B55-B56</f>
        <v>-192427.93499999997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0:E40"/>
    <mergeCell ref="A13:E13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1:E41"/>
    <mergeCell ref="A42:E42"/>
    <mergeCell ref="B43:D43"/>
    <mergeCell ref="A45:E45"/>
    <mergeCell ref="B46:D46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  <rowBreaks count="1" manualBreakCount="1">
    <brk id="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SheetLayoutView="100" workbookViewId="0">
      <selection activeCell="E34" sqref="E34"/>
    </sheetView>
  </sheetViews>
  <sheetFormatPr defaultColWidth="9.140625" defaultRowHeight="15" x14ac:dyDescent="0.25"/>
  <cols>
    <col min="1" max="1" width="34.140625" style="7" customWidth="1"/>
    <col min="2" max="2" width="20.28515625" style="7" customWidth="1"/>
    <col min="3" max="3" width="13" style="7" customWidth="1"/>
    <col min="4" max="4" width="16.140625" style="7" customWidth="1"/>
    <col min="5" max="5" width="14.140625" style="7" customWidth="1"/>
    <col min="6" max="6" width="9.140625" style="7"/>
    <col min="7" max="7" width="12.140625" style="7" bestFit="1" customWidth="1"/>
    <col min="8" max="8" width="12.85546875" style="7" customWidth="1"/>
    <col min="9" max="16384" width="9.140625" style="7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88" t="s">
        <v>69</v>
      </c>
      <c r="B3" s="88"/>
      <c r="C3" s="88"/>
      <c r="D3" s="88"/>
      <c r="E3" s="88"/>
    </row>
    <row r="4" spans="1:5" x14ac:dyDescent="0.25">
      <c r="A4" s="4" t="s">
        <v>13</v>
      </c>
      <c r="B4" s="5"/>
      <c r="C4" s="5"/>
      <c r="D4" s="90" t="s">
        <v>68</v>
      </c>
      <c r="E4" s="90"/>
    </row>
    <row r="5" spans="1:5" x14ac:dyDescent="0.25">
      <c r="A5" s="81" t="s">
        <v>0</v>
      </c>
      <c r="B5" s="81"/>
      <c r="C5" s="81"/>
      <c r="D5" s="81"/>
      <c r="E5" s="81"/>
    </row>
    <row r="6" spans="1:5" x14ac:dyDescent="0.25">
      <c r="A6" s="91" t="s">
        <v>20</v>
      </c>
      <c r="B6" s="91"/>
      <c r="C6" s="91"/>
      <c r="D6" s="91"/>
      <c r="E6" s="91"/>
    </row>
    <row r="7" spans="1:5" x14ac:dyDescent="0.25">
      <c r="A7" s="82" t="s">
        <v>1</v>
      </c>
      <c r="B7" s="82"/>
      <c r="C7" s="82"/>
      <c r="D7" s="82"/>
      <c r="E7" s="82"/>
    </row>
    <row r="8" spans="1:5" x14ac:dyDescent="0.25">
      <c r="A8" s="81" t="s">
        <v>48</v>
      </c>
      <c r="B8" s="81"/>
      <c r="C8" s="81"/>
      <c r="D8" s="81"/>
      <c r="E8" s="81"/>
    </row>
    <row r="9" spans="1:5" ht="21.75" customHeight="1" x14ac:dyDescent="0.25">
      <c r="A9" s="82" t="s">
        <v>14</v>
      </c>
      <c r="B9" s="82"/>
      <c r="C9" s="82"/>
      <c r="D9" s="82"/>
      <c r="E9" s="82"/>
    </row>
    <row r="10" spans="1:5" ht="39" customHeight="1" x14ac:dyDescent="0.25">
      <c r="A10" s="81" t="s">
        <v>49</v>
      </c>
      <c r="B10" s="81"/>
      <c r="C10" s="81"/>
      <c r="D10" s="81"/>
      <c r="E10" s="81"/>
    </row>
    <row r="11" spans="1:5" x14ac:dyDescent="0.25">
      <c r="A11" s="82" t="s">
        <v>15</v>
      </c>
      <c r="B11" s="82"/>
      <c r="C11" s="82"/>
      <c r="D11" s="82"/>
      <c r="E11" s="82"/>
    </row>
    <row r="12" spans="1:5" x14ac:dyDescent="0.25">
      <c r="A12" s="81" t="s">
        <v>50</v>
      </c>
      <c r="B12" s="81"/>
      <c r="C12" s="81"/>
      <c r="D12" s="81"/>
      <c r="E12" s="81"/>
    </row>
    <row r="13" spans="1:5" ht="15" customHeight="1" x14ac:dyDescent="0.25">
      <c r="A13" s="82" t="s">
        <v>2</v>
      </c>
      <c r="B13" s="82"/>
      <c r="C13" s="82"/>
      <c r="D13" s="82"/>
      <c r="E13" s="82"/>
    </row>
    <row r="14" spans="1:5" x14ac:dyDescent="0.25">
      <c r="A14" s="81" t="s">
        <v>51</v>
      </c>
      <c r="B14" s="81"/>
      <c r="C14" s="81"/>
      <c r="D14" s="81"/>
      <c r="E14" s="81"/>
    </row>
    <row r="15" spans="1:5" ht="15" customHeight="1" x14ac:dyDescent="0.25">
      <c r="A15" s="82" t="s">
        <v>16</v>
      </c>
      <c r="B15" s="82"/>
      <c r="C15" s="82"/>
      <c r="D15" s="82"/>
      <c r="E15" s="82"/>
    </row>
    <row r="16" spans="1:5" ht="29.25" customHeight="1" x14ac:dyDescent="0.25">
      <c r="A16" s="81" t="s">
        <v>52</v>
      </c>
      <c r="B16" s="81"/>
      <c r="C16" s="81"/>
      <c r="D16" s="81"/>
      <c r="E16" s="81"/>
    </row>
    <row r="17" spans="1:8" x14ac:dyDescent="0.25">
      <c r="A17" s="83"/>
      <c r="B17" s="83"/>
      <c r="C17" s="83"/>
      <c r="D17" s="83"/>
      <c r="E17" s="83"/>
    </row>
    <row r="18" spans="1:8" ht="63" customHeight="1" x14ac:dyDescent="0.25">
      <c r="A18" s="81" t="s">
        <v>53</v>
      </c>
      <c r="B18" s="81"/>
      <c r="C18" s="81"/>
      <c r="D18" s="81"/>
      <c r="E18" s="81"/>
    </row>
    <row r="19" spans="1:8" ht="31.5" customHeight="1" x14ac:dyDescent="0.25">
      <c r="A19" s="84" t="s">
        <v>54</v>
      </c>
      <c r="B19" s="84"/>
      <c r="C19" s="84"/>
      <c r="D19" s="84"/>
      <c r="E19" s="84"/>
    </row>
    <row r="20" spans="1:8" x14ac:dyDescent="0.25">
      <c r="A20" s="85"/>
      <c r="B20" s="85"/>
      <c r="C20" s="85"/>
      <c r="D20" s="85"/>
      <c r="E20" s="85"/>
      <c r="F20" s="7">
        <f>39+2394.5</f>
        <v>2433.5</v>
      </c>
      <c r="G20" s="7">
        <v>3</v>
      </c>
    </row>
    <row r="21" spans="1:8" ht="135" x14ac:dyDescent="0.25">
      <c r="A21" s="8" t="s">
        <v>7</v>
      </c>
      <c r="B21" s="8" t="s">
        <v>10</v>
      </c>
      <c r="C21" s="8" t="s">
        <v>3</v>
      </c>
      <c r="D21" s="8" t="s">
        <v>9</v>
      </c>
      <c r="E21" s="8" t="s">
        <v>8</v>
      </c>
    </row>
    <row r="22" spans="1:8" ht="45" x14ac:dyDescent="0.25">
      <c r="A22" s="9" t="s">
        <v>34</v>
      </c>
      <c r="B22" s="8" t="s">
        <v>32</v>
      </c>
      <c r="C22" s="8" t="s">
        <v>4</v>
      </c>
      <c r="D22" s="8">
        <v>16.829999999999998</v>
      </c>
      <c r="E22" s="31">
        <f>D22*F20*G20</f>
        <v>122867.41499999998</v>
      </c>
      <c r="H22" s="11"/>
    </row>
    <row r="23" spans="1:8" x14ac:dyDescent="0.25">
      <c r="A23" s="12" t="s">
        <v>38</v>
      </c>
      <c r="B23" s="8" t="s">
        <v>70</v>
      </c>
      <c r="C23" s="8" t="s">
        <v>22</v>
      </c>
      <c r="D23" s="8"/>
      <c r="E23" s="32">
        <v>1561.87</v>
      </c>
      <c r="H23" s="11"/>
    </row>
    <row r="24" spans="1:8" x14ac:dyDescent="0.25">
      <c r="A24" s="12" t="s">
        <v>30</v>
      </c>
      <c r="B24" s="8" t="s">
        <v>19</v>
      </c>
      <c r="C24" s="8" t="s">
        <v>4</v>
      </c>
      <c r="D24" s="8">
        <v>6.06</v>
      </c>
      <c r="E24" s="31">
        <f>D24*F20*G20</f>
        <v>44241.03</v>
      </c>
      <c r="G24" s="11"/>
      <c r="H24" s="11"/>
    </row>
    <row r="25" spans="1:8" x14ac:dyDescent="0.25">
      <c r="A25" s="12" t="s">
        <v>41</v>
      </c>
      <c r="B25" s="8" t="s">
        <v>70</v>
      </c>
      <c r="C25" s="8" t="s">
        <v>22</v>
      </c>
      <c r="D25" s="8"/>
      <c r="E25" s="31">
        <v>13972.85</v>
      </c>
      <c r="H25" s="11"/>
    </row>
    <row r="26" spans="1:8" x14ac:dyDescent="0.25">
      <c r="A26" s="12" t="s">
        <v>40</v>
      </c>
      <c r="B26" s="8" t="s">
        <v>70</v>
      </c>
      <c r="C26" s="8" t="s">
        <v>22</v>
      </c>
      <c r="D26" s="8"/>
      <c r="E26" s="30">
        <v>0</v>
      </c>
      <c r="G26" s="11"/>
      <c r="H26" s="11"/>
    </row>
    <row r="27" spans="1:8" x14ac:dyDescent="0.25">
      <c r="A27" s="24" t="s">
        <v>43</v>
      </c>
      <c r="B27" s="8" t="s">
        <v>70</v>
      </c>
      <c r="C27" s="8" t="s">
        <v>22</v>
      </c>
      <c r="D27" s="8"/>
      <c r="E27" s="30">
        <v>6678.32</v>
      </c>
      <c r="H27" s="11"/>
    </row>
    <row r="28" spans="1:8" x14ac:dyDescent="0.25">
      <c r="A28" s="12" t="s">
        <v>42</v>
      </c>
      <c r="B28" s="8" t="s">
        <v>70</v>
      </c>
      <c r="C28" s="8" t="s">
        <v>22</v>
      </c>
      <c r="D28" s="8"/>
      <c r="E28" s="30">
        <v>1528.94</v>
      </c>
      <c r="H28" s="11"/>
    </row>
    <row r="29" spans="1:8" x14ac:dyDescent="0.25">
      <c r="A29" s="12" t="s">
        <v>21</v>
      </c>
      <c r="B29" s="8" t="s">
        <v>70</v>
      </c>
      <c r="C29" s="8" t="s">
        <v>22</v>
      </c>
      <c r="D29" s="8"/>
      <c r="E29" s="31">
        <f>3197.09+437.5</f>
        <v>3634.59</v>
      </c>
      <c r="H29" s="11"/>
    </row>
    <row r="30" spans="1:8" x14ac:dyDescent="0.25">
      <c r="A30" s="12" t="s">
        <v>73</v>
      </c>
      <c r="B30" s="8" t="s">
        <v>70</v>
      </c>
      <c r="C30" s="8" t="s">
        <v>22</v>
      </c>
      <c r="D30" s="8"/>
      <c r="E30" s="31">
        <v>2200</v>
      </c>
      <c r="H30" s="11"/>
    </row>
    <row r="31" spans="1:8" s="29" customFormat="1" ht="30" x14ac:dyDescent="0.25">
      <c r="A31" s="25" t="s">
        <v>71</v>
      </c>
      <c r="B31" s="26" t="s">
        <v>72</v>
      </c>
      <c r="C31" s="27" t="s">
        <v>45</v>
      </c>
      <c r="D31" s="27">
        <v>6</v>
      </c>
      <c r="E31" s="28">
        <f>D31*260.07</f>
        <v>1560.42</v>
      </c>
    </row>
    <row r="32" spans="1:8" x14ac:dyDescent="0.25">
      <c r="A32" s="2"/>
      <c r="B32" s="3"/>
      <c r="C32" s="8"/>
      <c r="D32" s="3"/>
      <c r="E32" s="10"/>
      <c r="G32" s="11"/>
    </row>
    <row r="33" spans="1:5" s="16" customFormat="1" ht="14.25" x14ac:dyDescent="0.2">
      <c r="A33" s="13" t="s">
        <v>23</v>
      </c>
      <c r="B33" s="14"/>
      <c r="C33" s="14"/>
      <c r="D33" s="14"/>
      <c r="E33" s="15">
        <f>SUM(E22:E32)</f>
        <v>198245.435</v>
      </c>
    </row>
    <row r="34" spans="1:5" ht="16.149999999999999" customHeight="1" x14ac:dyDescent="0.25"/>
    <row r="35" spans="1:5" ht="33" customHeight="1" x14ac:dyDescent="0.25">
      <c r="A35" s="86" t="s">
        <v>74</v>
      </c>
      <c r="B35" s="86"/>
      <c r="C35" s="86"/>
      <c r="D35" s="86"/>
      <c r="E35" s="86"/>
    </row>
    <row r="36" spans="1:5" ht="33.75" customHeight="1" x14ac:dyDescent="0.25">
      <c r="A36" s="81" t="s">
        <v>18</v>
      </c>
      <c r="B36" s="81"/>
      <c r="C36" s="81"/>
      <c r="D36" s="81"/>
      <c r="E36" s="81"/>
    </row>
    <row r="37" spans="1:5" x14ac:dyDescent="0.25">
      <c r="A37" s="81" t="s">
        <v>39</v>
      </c>
      <c r="B37" s="81"/>
      <c r="C37" s="81"/>
      <c r="D37" s="81"/>
      <c r="E37" s="81"/>
    </row>
    <row r="38" spans="1:5" ht="31.5" customHeight="1" x14ac:dyDescent="0.25">
      <c r="A38" s="81" t="s">
        <v>24</v>
      </c>
      <c r="B38" s="81"/>
      <c r="C38" s="81"/>
      <c r="D38" s="81"/>
      <c r="E38" s="81"/>
    </row>
    <row r="39" spans="1:5" x14ac:dyDescent="0.25">
      <c r="A39" s="77" t="s">
        <v>5</v>
      </c>
      <c r="B39" s="77"/>
      <c r="C39" s="77"/>
      <c r="D39" s="77"/>
      <c r="E39" s="77"/>
    </row>
    <row r="40" spans="1:5" x14ac:dyDescent="0.25">
      <c r="A40" s="78" t="s">
        <v>47</v>
      </c>
      <c r="B40" s="78"/>
      <c r="C40" s="78"/>
      <c r="D40" s="78"/>
      <c r="E40" s="78"/>
    </row>
    <row r="41" spans="1:5" x14ac:dyDescent="0.25">
      <c r="B41" s="79" t="s">
        <v>17</v>
      </c>
      <c r="C41" s="79"/>
      <c r="D41" s="79"/>
      <c r="E41" s="6" t="s">
        <v>6</v>
      </c>
    </row>
    <row r="42" spans="1:5" x14ac:dyDescent="0.25">
      <c r="A42" s="18"/>
      <c r="B42" s="18"/>
      <c r="C42" s="18"/>
      <c r="D42" s="18"/>
      <c r="E42" s="18"/>
    </row>
    <row r="43" spans="1:5" x14ac:dyDescent="0.25">
      <c r="A43" s="78" t="s">
        <v>44</v>
      </c>
      <c r="B43" s="78"/>
      <c r="C43" s="78"/>
      <c r="D43" s="78"/>
      <c r="E43" s="78"/>
    </row>
    <row r="44" spans="1:5" x14ac:dyDescent="0.25">
      <c r="B44" s="80"/>
      <c r="C44" s="80"/>
      <c r="D44" s="80"/>
      <c r="E44" s="17"/>
    </row>
    <row r="45" spans="1:5" x14ac:dyDescent="0.25">
      <c r="A45" s="7" t="s">
        <v>67</v>
      </c>
    </row>
    <row r="46" spans="1:5" x14ac:dyDescent="0.25">
      <c r="A46" s="16" t="s">
        <v>25</v>
      </c>
      <c r="B46" s="19"/>
    </row>
    <row r="47" spans="1:5" x14ac:dyDescent="0.25">
      <c r="A47" s="16" t="s">
        <v>31</v>
      </c>
      <c r="B47" s="20">
        <f>'1кв'!B57</f>
        <v>-192427.93499999997</v>
      </c>
    </row>
    <row r="48" spans="1:5" x14ac:dyDescent="0.25">
      <c r="A48" s="21" t="s">
        <v>75</v>
      </c>
      <c r="B48" s="22"/>
    </row>
    <row r="49" spans="1:2" x14ac:dyDescent="0.25">
      <c r="A49" s="7" t="s">
        <v>26</v>
      </c>
      <c r="B49" s="22">
        <v>199241.37</v>
      </c>
    </row>
    <row r="50" spans="1:2" ht="30" x14ac:dyDescent="0.25">
      <c r="A50" s="21" t="s">
        <v>76</v>
      </c>
      <c r="B50" s="22">
        <v>24568.42</v>
      </c>
    </row>
    <row r="51" spans="1:2" x14ac:dyDescent="0.25">
      <c r="A51" s="7" t="s">
        <v>36</v>
      </c>
      <c r="B51" s="22">
        <f>350*3</f>
        <v>1050</v>
      </c>
    </row>
    <row r="52" spans="1:2" x14ac:dyDescent="0.25">
      <c r="A52" s="7" t="s">
        <v>35</v>
      </c>
      <c r="B52" s="23">
        <f>3*330</f>
        <v>990</v>
      </c>
    </row>
    <row r="53" spans="1:2" x14ac:dyDescent="0.25">
      <c r="A53" s="7" t="s">
        <v>37</v>
      </c>
      <c r="B53" s="23">
        <f>3*200</f>
        <v>600</v>
      </c>
    </row>
    <row r="54" spans="1:2" ht="30" x14ac:dyDescent="0.25">
      <c r="A54" s="21" t="s">
        <v>29</v>
      </c>
      <c r="B54" s="22">
        <f>E33</f>
        <v>198245.435</v>
      </c>
    </row>
    <row r="55" spans="1:2" x14ac:dyDescent="0.25">
      <c r="A55" s="16" t="s">
        <v>27</v>
      </c>
      <c r="B55" s="20">
        <f>B47+B49+B51+B52+B50+B53-B54</f>
        <v>-164223.57999999996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8:E38"/>
    <mergeCell ref="A13:E13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9:E39"/>
    <mergeCell ref="A40:E40"/>
    <mergeCell ref="B41:D41"/>
    <mergeCell ref="A43:E43"/>
    <mergeCell ref="B44:D44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2" zoomScaleSheetLayoutView="100" workbookViewId="0">
      <selection activeCell="E36" sqref="E36"/>
    </sheetView>
  </sheetViews>
  <sheetFormatPr defaultColWidth="9.140625" defaultRowHeight="15" x14ac:dyDescent="0.25"/>
  <cols>
    <col min="1" max="1" width="34.140625" style="7" customWidth="1"/>
    <col min="2" max="2" width="20.28515625" style="7" customWidth="1"/>
    <col min="3" max="3" width="13" style="7" customWidth="1"/>
    <col min="4" max="4" width="16.140625" style="7" customWidth="1"/>
    <col min="5" max="5" width="14.140625" style="7" customWidth="1"/>
    <col min="6" max="6" width="9.140625" style="7"/>
    <col min="7" max="7" width="12.140625" style="7" bestFit="1" customWidth="1"/>
    <col min="8" max="8" width="12.85546875" style="7" customWidth="1"/>
    <col min="9" max="16384" width="9.140625" style="7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88" t="s">
        <v>77</v>
      </c>
      <c r="B3" s="88"/>
      <c r="C3" s="88"/>
      <c r="D3" s="88"/>
      <c r="E3" s="88"/>
    </row>
    <row r="4" spans="1:5" x14ac:dyDescent="0.25">
      <c r="A4" s="4" t="s">
        <v>13</v>
      </c>
      <c r="B4" s="5"/>
      <c r="C4" s="5"/>
      <c r="D4" s="90" t="s">
        <v>78</v>
      </c>
      <c r="E4" s="90"/>
    </row>
    <row r="5" spans="1:5" x14ac:dyDescent="0.25">
      <c r="A5" s="81" t="s">
        <v>0</v>
      </c>
      <c r="B5" s="81"/>
      <c r="C5" s="81"/>
      <c r="D5" s="81"/>
      <c r="E5" s="81"/>
    </row>
    <row r="6" spans="1:5" x14ac:dyDescent="0.25">
      <c r="A6" s="91" t="s">
        <v>20</v>
      </c>
      <c r="B6" s="91"/>
      <c r="C6" s="91"/>
      <c r="D6" s="91"/>
      <c r="E6" s="91"/>
    </row>
    <row r="7" spans="1:5" x14ac:dyDescent="0.25">
      <c r="A7" s="82" t="s">
        <v>1</v>
      </c>
      <c r="B7" s="82"/>
      <c r="C7" s="82"/>
      <c r="D7" s="82"/>
      <c r="E7" s="82"/>
    </row>
    <row r="8" spans="1:5" x14ac:dyDescent="0.25">
      <c r="A8" s="81" t="s">
        <v>48</v>
      </c>
      <c r="B8" s="81"/>
      <c r="C8" s="81"/>
      <c r="D8" s="81"/>
      <c r="E8" s="81"/>
    </row>
    <row r="9" spans="1:5" ht="21.75" customHeight="1" x14ac:dyDescent="0.25">
      <c r="A9" s="82" t="s">
        <v>14</v>
      </c>
      <c r="B9" s="82"/>
      <c r="C9" s="82"/>
      <c r="D9" s="82"/>
      <c r="E9" s="82"/>
    </row>
    <row r="10" spans="1:5" ht="39" customHeight="1" x14ac:dyDescent="0.25">
      <c r="A10" s="81" t="s">
        <v>49</v>
      </c>
      <c r="B10" s="81"/>
      <c r="C10" s="81"/>
      <c r="D10" s="81"/>
      <c r="E10" s="81"/>
    </row>
    <row r="11" spans="1:5" x14ac:dyDescent="0.25">
      <c r="A11" s="82" t="s">
        <v>15</v>
      </c>
      <c r="B11" s="82"/>
      <c r="C11" s="82"/>
      <c r="D11" s="82"/>
      <c r="E11" s="82"/>
    </row>
    <row r="12" spans="1:5" x14ac:dyDescent="0.25">
      <c r="A12" s="81" t="s">
        <v>50</v>
      </c>
      <c r="B12" s="81"/>
      <c r="C12" s="81"/>
      <c r="D12" s="81"/>
      <c r="E12" s="81"/>
    </row>
    <row r="13" spans="1:5" ht="15" customHeight="1" x14ac:dyDescent="0.25">
      <c r="A13" s="82" t="s">
        <v>2</v>
      </c>
      <c r="B13" s="82"/>
      <c r="C13" s="82"/>
      <c r="D13" s="82"/>
      <c r="E13" s="82"/>
    </row>
    <row r="14" spans="1:5" x14ac:dyDescent="0.25">
      <c r="A14" s="81" t="s">
        <v>51</v>
      </c>
      <c r="B14" s="81"/>
      <c r="C14" s="81"/>
      <c r="D14" s="81"/>
      <c r="E14" s="81"/>
    </row>
    <row r="15" spans="1:5" ht="15" customHeight="1" x14ac:dyDescent="0.25">
      <c r="A15" s="82" t="s">
        <v>16</v>
      </c>
      <c r="B15" s="82"/>
      <c r="C15" s="82"/>
      <c r="D15" s="82"/>
      <c r="E15" s="82"/>
    </row>
    <row r="16" spans="1:5" ht="29.25" customHeight="1" x14ac:dyDescent="0.25">
      <c r="A16" s="81" t="s">
        <v>52</v>
      </c>
      <c r="B16" s="81"/>
      <c r="C16" s="81"/>
      <c r="D16" s="81"/>
      <c r="E16" s="81"/>
    </row>
    <row r="17" spans="1:8" x14ac:dyDescent="0.25">
      <c r="A17" s="83"/>
      <c r="B17" s="83"/>
      <c r="C17" s="83"/>
      <c r="D17" s="83"/>
      <c r="E17" s="83"/>
    </row>
    <row r="18" spans="1:8" ht="63" customHeight="1" x14ac:dyDescent="0.25">
      <c r="A18" s="81" t="s">
        <v>53</v>
      </c>
      <c r="B18" s="81"/>
      <c r="C18" s="81"/>
      <c r="D18" s="81"/>
      <c r="E18" s="81"/>
    </row>
    <row r="19" spans="1:8" ht="31.5" customHeight="1" x14ac:dyDescent="0.25">
      <c r="A19" s="84" t="s">
        <v>54</v>
      </c>
      <c r="B19" s="84"/>
      <c r="C19" s="84"/>
      <c r="D19" s="84"/>
      <c r="E19" s="84"/>
    </row>
    <row r="20" spans="1:8" x14ac:dyDescent="0.25">
      <c r="A20" s="85"/>
      <c r="B20" s="85"/>
      <c r="C20" s="85"/>
      <c r="D20" s="85"/>
      <c r="E20" s="85"/>
      <c r="F20" s="7">
        <f>39+2394.6</f>
        <v>2433.6</v>
      </c>
      <c r="G20" s="7">
        <v>3</v>
      </c>
    </row>
    <row r="21" spans="1:8" ht="135" x14ac:dyDescent="0.25">
      <c r="A21" s="8" t="s">
        <v>7</v>
      </c>
      <c r="B21" s="8" t="s">
        <v>10</v>
      </c>
      <c r="C21" s="8" t="s">
        <v>3</v>
      </c>
      <c r="D21" s="8" t="s">
        <v>9</v>
      </c>
      <c r="E21" s="8" t="s">
        <v>8</v>
      </c>
    </row>
    <row r="22" spans="1:8" ht="45" x14ac:dyDescent="0.25">
      <c r="A22" s="9" t="s">
        <v>34</v>
      </c>
      <c r="B22" s="8" t="s">
        <v>32</v>
      </c>
      <c r="C22" s="8" t="s">
        <v>4</v>
      </c>
      <c r="D22" s="8">
        <v>18.45</v>
      </c>
      <c r="E22" s="31">
        <f>D22*F20*G20</f>
        <v>134699.76</v>
      </c>
      <c r="H22" s="11"/>
    </row>
    <row r="23" spans="1:8" x14ac:dyDescent="0.25">
      <c r="A23" s="12" t="s">
        <v>38</v>
      </c>
      <c r="B23" s="8" t="s">
        <v>79</v>
      </c>
      <c r="C23" s="8" t="s">
        <v>22</v>
      </c>
      <c r="D23" s="8"/>
      <c r="E23" s="32">
        <v>0</v>
      </c>
      <c r="H23" s="11"/>
    </row>
    <row r="24" spans="1:8" x14ac:dyDescent="0.25">
      <c r="A24" s="12" t="s">
        <v>30</v>
      </c>
      <c r="B24" s="8" t="s">
        <v>19</v>
      </c>
      <c r="C24" s="8" t="s">
        <v>4</v>
      </c>
      <c r="D24" s="8">
        <v>6.51</v>
      </c>
      <c r="E24" s="31">
        <f>D24*F20*G20</f>
        <v>47528.207999999999</v>
      </c>
      <c r="G24" s="11"/>
      <c r="H24" s="11"/>
    </row>
    <row r="25" spans="1:8" x14ac:dyDescent="0.25">
      <c r="A25" s="12" t="s">
        <v>41</v>
      </c>
      <c r="B25" s="8" t="s">
        <v>79</v>
      </c>
      <c r="C25" s="8" t="s">
        <v>22</v>
      </c>
      <c r="D25" s="8"/>
      <c r="E25" s="31">
        <v>15340.97</v>
      </c>
      <c r="H25" s="11"/>
    </row>
    <row r="26" spans="1:8" x14ac:dyDescent="0.25">
      <c r="A26" s="12" t="s">
        <v>40</v>
      </c>
      <c r="B26" s="8" t="s">
        <v>79</v>
      </c>
      <c r="C26" s="8" t="s">
        <v>22</v>
      </c>
      <c r="D26" s="8"/>
      <c r="E26" s="30">
        <v>0</v>
      </c>
      <c r="G26" s="11"/>
      <c r="H26" s="11"/>
    </row>
    <row r="27" spans="1:8" x14ac:dyDescent="0.25">
      <c r="A27" s="24" t="s">
        <v>43</v>
      </c>
      <c r="B27" s="8" t="s">
        <v>79</v>
      </c>
      <c r="C27" s="8" t="s">
        <v>22</v>
      </c>
      <c r="D27" s="8"/>
      <c r="E27" s="30">
        <v>21952.26</v>
      </c>
      <c r="H27" s="11"/>
    </row>
    <row r="28" spans="1:8" x14ac:dyDescent="0.25">
      <c r="A28" s="12" t="s">
        <v>42</v>
      </c>
      <c r="B28" s="8" t="s">
        <v>79</v>
      </c>
      <c r="C28" s="8" t="s">
        <v>22</v>
      </c>
      <c r="D28" s="8"/>
      <c r="E28" s="30">
        <v>4875.18</v>
      </c>
      <c r="H28" s="11"/>
    </row>
    <row r="29" spans="1:8" x14ac:dyDescent="0.25">
      <c r="A29" s="12" t="s">
        <v>21</v>
      </c>
      <c r="B29" s="8" t="s">
        <v>79</v>
      </c>
      <c r="C29" s="8" t="s">
        <v>22</v>
      </c>
      <c r="D29" s="8"/>
      <c r="E29" s="31">
        <v>18625.990000000002</v>
      </c>
      <c r="H29" s="11"/>
    </row>
    <row r="30" spans="1:8" ht="16.5" customHeight="1" x14ac:dyDescent="0.25">
      <c r="A30" s="1" t="s">
        <v>81</v>
      </c>
      <c r="B30" s="8" t="s">
        <v>85</v>
      </c>
      <c r="C30" s="8" t="s">
        <v>22</v>
      </c>
      <c r="D30" s="8"/>
      <c r="E30" s="31">
        <v>76205.14</v>
      </c>
      <c r="H30" s="11"/>
    </row>
    <row r="31" spans="1:8" s="29" customFormat="1" ht="30" x14ac:dyDescent="0.25">
      <c r="A31" s="1" t="s">
        <v>82</v>
      </c>
      <c r="B31" s="26" t="s">
        <v>86</v>
      </c>
      <c r="C31" s="27" t="s">
        <v>45</v>
      </c>
      <c r="D31" s="27">
        <v>12</v>
      </c>
      <c r="E31" s="28">
        <f>D31*286.24</f>
        <v>3434.88</v>
      </c>
    </row>
    <row r="32" spans="1:8" s="29" customFormat="1" x14ac:dyDescent="0.25">
      <c r="A32" s="1" t="s">
        <v>83</v>
      </c>
      <c r="B32" s="26" t="s">
        <v>86</v>
      </c>
      <c r="C32" s="27" t="s">
        <v>45</v>
      </c>
      <c r="D32" s="27">
        <v>8</v>
      </c>
      <c r="E32" s="28">
        <f t="shared" ref="E32:E33" si="0">D32*286.24</f>
        <v>2289.92</v>
      </c>
    </row>
    <row r="33" spans="1:7" s="29" customFormat="1" x14ac:dyDescent="0.25">
      <c r="A33" s="1" t="s">
        <v>84</v>
      </c>
      <c r="B33" s="26" t="s">
        <v>87</v>
      </c>
      <c r="C33" s="27" t="s">
        <v>45</v>
      </c>
      <c r="D33" s="27">
        <v>16</v>
      </c>
      <c r="E33" s="28">
        <f t="shared" si="0"/>
        <v>4579.84</v>
      </c>
    </row>
    <row r="34" spans="1:7" x14ac:dyDescent="0.25">
      <c r="A34" s="2"/>
      <c r="B34" s="3"/>
      <c r="C34" s="8"/>
      <c r="D34" s="3"/>
      <c r="E34" s="10"/>
      <c r="G34" s="11"/>
    </row>
    <row r="35" spans="1:7" s="16" customFormat="1" ht="14.25" x14ac:dyDescent="0.2">
      <c r="A35" s="13" t="s">
        <v>23</v>
      </c>
      <c r="B35" s="14"/>
      <c r="C35" s="14"/>
      <c r="D35" s="14"/>
      <c r="E35" s="15">
        <f>SUM(E22:E34)</f>
        <v>329532.14799999999</v>
      </c>
    </row>
    <row r="36" spans="1:7" ht="16.149999999999999" customHeight="1" x14ac:dyDescent="0.25"/>
    <row r="37" spans="1:7" ht="33" customHeight="1" x14ac:dyDescent="0.25">
      <c r="A37" s="86" t="s">
        <v>88</v>
      </c>
      <c r="B37" s="86"/>
      <c r="C37" s="86"/>
      <c r="D37" s="86"/>
      <c r="E37" s="86"/>
    </row>
    <row r="38" spans="1:7" ht="33.75" customHeight="1" x14ac:dyDescent="0.25">
      <c r="A38" s="81" t="s">
        <v>18</v>
      </c>
      <c r="B38" s="81"/>
      <c r="C38" s="81"/>
      <c r="D38" s="81"/>
      <c r="E38" s="81"/>
    </row>
    <row r="39" spans="1:7" x14ac:dyDescent="0.25">
      <c r="A39" s="81" t="s">
        <v>39</v>
      </c>
      <c r="B39" s="81"/>
      <c r="C39" s="81"/>
      <c r="D39" s="81"/>
      <c r="E39" s="81"/>
    </row>
    <row r="40" spans="1:7" ht="31.5" customHeight="1" x14ac:dyDescent="0.25">
      <c r="A40" s="81" t="s">
        <v>24</v>
      </c>
      <c r="B40" s="81"/>
      <c r="C40" s="81"/>
      <c r="D40" s="81"/>
      <c r="E40" s="81"/>
    </row>
    <row r="41" spans="1:7" x14ac:dyDescent="0.25">
      <c r="A41" s="77" t="s">
        <v>5</v>
      </c>
      <c r="B41" s="77"/>
      <c r="C41" s="77"/>
      <c r="D41" s="77"/>
      <c r="E41" s="77"/>
    </row>
    <row r="42" spans="1:7" x14ac:dyDescent="0.25">
      <c r="A42" s="78" t="s">
        <v>47</v>
      </c>
      <c r="B42" s="78"/>
      <c r="C42" s="78"/>
      <c r="D42" s="78"/>
      <c r="E42" s="78"/>
    </row>
    <row r="43" spans="1:7" x14ac:dyDescent="0.25">
      <c r="B43" s="79" t="s">
        <v>17</v>
      </c>
      <c r="C43" s="79"/>
      <c r="D43" s="79"/>
      <c r="E43" s="6" t="s">
        <v>6</v>
      </c>
    </row>
    <row r="44" spans="1:7" x14ac:dyDescent="0.25">
      <c r="A44" s="34"/>
      <c r="B44" s="34"/>
      <c r="C44" s="34"/>
      <c r="D44" s="34"/>
      <c r="E44" s="34"/>
    </row>
    <row r="45" spans="1:7" x14ac:dyDescent="0.25">
      <c r="A45" s="78" t="s">
        <v>44</v>
      </c>
      <c r="B45" s="78"/>
      <c r="C45" s="78"/>
      <c r="D45" s="78"/>
      <c r="E45" s="78"/>
    </row>
    <row r="46" spans="1:7" x14ac:dyDescent="0.25">
      <c r="B46" s="80"/>
      <c r="C46" s="80"/>
      <c r="D46" s="80"/>
      <c r="E46" s="33"/>
    </row>
    <row r="47" spans="1:7" x14ac:dyDescent="0.25">
      <c r="A47" s="36" t="s">
        <v>80</v>
      </c>
    </row>
    <row r="48" spans="1:7" x14ac:dyDescent="0.25">
      <c r="A48" s="16" t="s">
        <v>25</v>
      </c>
      <c r="B48" s="19"/>
    </row>
    <row r="49" spans="1:2" x14ac:dyDescent="0.25">
      <c r="A49" s="16" t="s">
        <v>31</v>
      </c>
      <c r="B49" s="20">
        <f>'2кв'!B55</f>
        <v>-164223.57999999996</v>
      </c>
    </row>
    <row r="50" spans="1:2" x14ac:dyDescent="0.25">
      <c r="A50" s="35" t="s">
        <v>89</v>
      </c>
      <c r="B50" s="22"/>
    </row>
    <row r="51" spans="1:2" x14ac:dyDescent="0.25">
      <c r="A51" s="7" t="s">
        <v>26</v>
      </c>
      <c r="B51" s="22">
        <v>237558.89</v>
      </c>
    </row>
    <row r="52" spans="1:2" x14ac:dyDescent="0.25">
      <c r="A52" s="37" t="s">
        <v>91</v>
      </c>
      <c r="B52" s="22">
        <v>1672.32</v>
      </c>
    </row>
    <row r="53" spans="1:2" ht="30" x14ac:dyDescent="0.25">
      <c r="A53" s="35" t="s">
        <v>90</v>
      </c>
      <c r="B53" s="22">
        <v>21136.720000000001</v>
      </c>
    </row>
    <row r="54" spans="1:2" x14ac:dyDescent="0.25">
      <c r="A54" s="7" t="s">
        <v>36</v>
      </c>
      <c r="B54" s="22">
        <f>350*3</f>
        <v>1050</v>
      </c>
    </row>
    <row r="55" spans="1:2" x14ac:dyDescent="0.25">
      <c r="A55" s="7" t="s">
        <v>35</v>
      </c>
      <c r="B55" s="23">
        <f>3*330</f>
        <v>990</v>
      </c>
    </row>
    <row r="56" spans="1:2" ht="30" x14ac:dyDescent="0.25">
      <c r="A56" s="35" t="s">
        <v>29</v>
      </c>
      <c r="B56" s="22">
        <f>E35</f>
        <v>329532.14799999999</v>
      </c>
    </row>
    <row r="57" spans="1:2" x14ac:dyDescent="0.25">
      <c r="A57" s="16" t="s">
        <v>27</v>
      </c>
      <c r="B57" s="20">
        <f>B49+B51+B54+B55+B53+B52-B56</f>
        <v>-231347.79799999992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0:E40"/>
    <mergeCell ref="A13:E13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1:E41"/>
    <mergeCell ref="A42:E42"/>
    <mergeCell ref="B43:D43"/>
    <mergeCell ref="A45:E45"/>
    <mergeCell ref="B46:D46"/>
  </mergeCells>
  <printOptions horizontalCentered="1"/>
  <pageMargins left="0.31496062992125984" right="0.11811023622047245" top="0.55118110236220474" bottom="0.35433070866141736" header="0.31496062992125984" footer="0.31496062992125984"/>
  <pageSetup paperSize="9" scale="98" orientation="portrait" r:id="rId1"/>
  <rowBreaks count="1" manualBreakCount="1">
    <brk id="3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SheetLayoutView="100" workbookViewId="0">
      <selection activeCell="A22" sqref="A22:E34"/>
    </sheetView>
  </sheetViews>
  <sheetFormatPr defaultColWidth="9.140625" defaultRowHeight="15" x14ac:dyDescent="0.25"/>
  <cols>
    <col min="1" max="1" width="34.140625" style="7" customWidth="1"/>
    <col min="2" max="2" width="20.28515625" style="7" customWidth="1"/>
    <col min="3" max="3" width="13" style="7" customWidth="1"/>
    <col min="4" max="4" width="16.140625" style="7" customWidth="1"/>
    <col min="5" max="5" width="14.140625" style="7" customWidth="1"/>
    <col min="6" max="6" width="9.140625" style="7"/>
    <col min="7" max="7" width="12.140625" style="7" bestFit="1" customWidth="1"/>
    <col min="8" max="8" width="12.85546875" style="7" customWidth="1"/>
    <col min="9" max="16384" width="9.140625" style="7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88" t="s">
        <v>123</v>
      </c>
      <c r="B3" s="88"/>
      <c r="C3" s="88"/>
      <c r="D3" s="88"/>
      <c r="E3" s="88"/>
    </row>
    <row r="4" spans="1:5" x14ac:dyDescent="0.25">
      <c r="A4" s="4" t="s">
        <v>13</v>
      </c>
      <c r="B4" s="5"/>
      <c r="C4" s="5"/>
      <c r="D4" s="90" t="s">
        <v>124</v>
      </c>
      <c r="E4" s="90"/>
    </row>
    <row r="5" spans="1:5" x14ac:dyDescent="0.25">
      <c r="A5" s="81" t="s">
        <v>0</v>
      </c>
      <c r="B5" s="81"/>
      <c r="C5" s="81"/>
      <c r="D5" s="81"/>
      <c r="E5" s="81"/>
    </row>
    <row r="6" spans="1:5" x14ac:dyDescent="0.25">
      <c r="A6" s="91" t="s">
        <v>20</v>
      </c>
      <c r="B6" s="91"/>
      <c r="C6" s="91"/>
      <c r="D6" s="91"/>
      <c r="E6" s="91"/>
    </row>
    <row r="7" spans="1:5" x14ac:dyDescent="0.25">
      <c r="A7" s="82" t="s">
        <v>1</v>
      </c>
      <c r="B7" s="82"/>
      <c r="C7" s="82"/>
      <c r="D7" s="82"/>
      <c r="E7" s="82"/>
    </row>
    <row r="8" spans="1:5" x14ac:dyDescent="0.25">
      <c r="A8" s="81" t="s">
        <v>48</v>
      </c>
      <c r="B8" s="81"/>
      <c r="C8" s="81"/>
      <c r="D8" s="81"/>
      <c r="E8" s="81"/>
    </row>
    <row r="9" spans="1:5" ht="21.75" customHeight="1" x14ac:dyDescent="0.25">
      <c r="A9" s="82" t="s">
        <v>14</v>
      </c>
      <c r="B9" s="82"/>
      <c r="C9" s="82"/>
      <c r="D9" s="82"/>
      <c r="E9" s="82"/>
    </row>
    <row r="10" spans="1:5" ht="39" customHeight="1" x14ac:dyDescent="0.25">
      <c r="A10" s="81" t="s">
        <v>49</v>
      </c>
      <c r="B10" s="81"/>
      <c r="C10" s="81"/>
      <c r="D10" s="81"/>
      <c r="E10" s="81"/>
    </row>
    <row r="11" spans="1:5" x14ac:dyDescent="0.25">
      <c r="A11" s="82" t="s">
        <v>15</v>
      </c>
      <c r="B11" s="82"/>
      <c r="C11" s="82"/>
      <c r="D11" s="82"/>
      <c r="E11" s="82"/>
    </row>
    <row r="12" spans="1:5" x14ac:dyDescent="0.25">
      <c r="A12" s="81" t="s">
        <v>50</v>
      </c>
      <c r="B12" s="81"/>
      <c r="C12" s="81"/>
      <c r="D12" s="81"/>
      <c r="E12" s="81"/>
    </row>
    <row r="13" spans="1:5" ht="15" customHeight="1" x14ac:dyDescent="0.25">
      <c r="A13" s="82" t="s">
        <v>2</v>
      </c>
      <c r="B13" s="82"/>
      <c r="C13" s="82"/>
      <c r="D13" s="82"/>
      <c r="E13" s="82"/>
    </row>
    <row r="14" spans="1:5" x14ac:dyDescent="0.25">
      <c r="A14" s="81" t="s">
        <v>51</v>
      </c>
      <c r="B14" s="81"/>
      <c r="C14" s="81"/>
      <c r="D14" s="81"/>
      <c r="E14" s="81"/>
    </row>
    <row r="15" spans="1:5" ht="15" customHeight="1" x14ac:dyDescent="0.25">
      <c r="A15" s="82" t="s">
        <v>16</v>
      </c>
      <c r="B15" s="82"/>
      <c r="C15" s="82"/>
      <c r="D15" s="82"/>
      <c r="E15" s="82"/>
    </row>
    <row r="16" spans="1:5" ht="29.25" customHeight="1" x14ac:dyDescent="0.25">
      <c r="A16" s="81" t="s">
        <v>52</v>
      </c>
      <c r="B16" s="81"/>
      <c r="C16" s="81"/>
      <c r="D16" s="81"/>
      <c r="E16" s="81"/>
    </row>
    <row r="17" spans="1:8" x14ac:dyDescent="0.25">
      <c r="A17" s="83"/>
      <c r="B17" s="83"/>
      <c r="C17" s="83"/>
      <c r="D17" s="83"/>
      <c r="E17" s="83"/>
    </row>
    <row r="18" spans="1:8" ht="63" customHeight="1" x14ac:dyDescent="0.25">
      <c r="A18" s="81" t="s">
        <v>53</v>
      </c>
      <c r="B18" s="81"/>
      <c r="C18" s="81"/>
      <c r="D18" s="81"/>
      <c r="E18" s="81"/>
    </row>
    <row r="19" spans="1:8" ht="31.5" customHeight="1" x14ac:dyDescent="0.25">
      <c r="A19" s="84" t="s">
        <v>54</v>
      </c>
      <c r="B19" s="84"/>
      <c r="C19" s="84"/>
      <c r="D19" s="84"/>
      <c r="E19" s="84"/>
    </row>
    <row r="20" spans="1:8" x14ac:dyDescent="0.25">
      <c r="A20" s="85"/>
      <c r="B20" s="85"/>
      <c r="C20" s="85"/>
      <c r="D20" s="85"/>
      <c r="E20" s="85"/>
      <c r="F20" s="7">
        <f>39+2394.6</f>
        <v>2433.6</v>
      </c>
      <c r="G20" s="7">
        <v>3</v>
      </c>
    </row>
    <row r="21" spans="1:8" ht="135" x14ac:dyDescent="0.25">
      <c r="A21" s="8" t="s">
        <v>7</v>
      </c>
      <c r="B21" s="8" t="s">
        <v>10</v>
      </c>
      <c r="C21" s="8" t="s">
        <v>3</v>
      </c>
      <c r="D21" s="8" t="s">
        <v>9</v>
      </c>
      <c r="E21" s="8" t="s">
        <v>8</v>
      </c>
    </row>
    <row r="22" spans="1:8" ht="38.25" x14ac:dyDescent="0.25">
      <c r="A22" s="9" t="s">
        <v>34</v>
      </c>
      <c r="B22" s="26" t="s">
        <v>32</v>
      </c>
      <c r="C22" s="8" t="s">
        <v>4</v>
      </c>
      <c r="D22" s="8">
        <v>18.45</v>
      </c>
      <c r="E22" s="31">
        <f>D22*F20*G20</f>
        <v>134699.76</v>
      </c>
      <c r="H22" s="11"/>
    </row>
    <row r="23" spans="1:8" x14ac:dyDescent="0.25">
      <c r="A23" s="12" t="s">
        <v>38</v>
      </c>
      <c r="B23" s="26" t="s">
        <v>129</v>
      </c>
      <c r="C23" s="8" t="s">
        <v>22</v>
      </c>
      <c r="D23" s="8"/>
      <c r="E23" s="32">
        <v>0</v>
      </c>
      <c r="H23" s="11"/>
    </row>
    <row r="24" spans="1:8" x14ac:dyDescent="0.25">
      <c r="A24" s="12" t="s">
        <v>30</v>
      </c>
      <c r="B24" s="26" t="s">
        <v>19</v>
      </c>
      <c r="C24" s="8" t="s">
        <v>4</v>
      </c>
      <c r="D24" s="8">
        <v>6.51</v>
      </c>
      <c r="E24" s="31">
        <f>D24*F20*G20</f>
        <v>47528.207999999999</v>
      </c>
      <c r="G24" s="11"/>
      <c r="H24" s="11"/>
    </row>
    <row r="25" spans="1:8" x14ac:dyDescent="0.25">
      <c r="A25" s="12" t="s">
        <v>41</v>
      </c>
      <c r="B25" s="26" t="s">
        <v>129</v>
      </c>
      <c r="C25" s="8" t="s">
        <v>22</v>
      </c>
      <c r="D25" s="8"/>
      <c r="E25" s="31">
        <v>7746.9</v>
      </c>
      <c r="H25" s="11"/>
    </row>
    <row r="26" spans="1:8" x14ac:dyDescent="0.25">
      <c r="A26" s="12" t="s">
        <v>40</v>
      </c>
      <c r="B26" s="26" t="s">
        <v>129</v>
      </c>
      <c r="C26" s="8" t="s">
        <v>22</v>
      </c>
      <c r="D26" s="8"/>
      <c r="E26" s="30">
        <v>0</v>
      </c>
      <c r="G26" s="11"/>
      <c r="H26" s="11"/>
    </row>
    <row r="27" spans="1:8" x14ac:dyDescent="0.25">
      <c r="A27" s="24" t="s">
        <v>43</v>
      </c>
      <c r="B27" s="26" t="s">
        <v>129</v>
      </c>
      <c r="C27" s="8" t="s">
        <v>22</v>
      </c>
      <c r="D27" s="8"/>
      <c r="E27" s="30">
        <v>14634.84</v>
      </c>
      <c r="H27" s="11"/>
    </row>
    <row r="28" spans="1:8" x14ac:dyDescent="0.25">
      <c r="A28" s="12" t="s">
        <v>42</v>
      </c>
      <c r="B28" s="26" t="s">
        <v>129</v>
      </c>
      <c r="C28" s="8" t="s">
        <v>22</v>
      </c>
      <c r="D28" s="8"/>
      <c r="E28" s="30">
        <v>3250.12</v>
      </c>
      <c r="H28" s="11"/>
    </row>
    <row r="29" spans="1:8" x14ac:dyDescent="0.25">
      <c r="A29" s="12" t="s">
        <v>21</v>
      </c>
      <c r="B29" s="26" t="s">
        <v>129</v>
      </c>
      <c r="C29" s="8" t="s">
        <v>22</v>
      </c>
      <c r="D29" s="8"/>
      <c r="E29" s="31">
        <f>105.62+11727.67</f>
        <v>11833.29</v>
      </c>
      <c r="H29" s="11"/>
    </row>
    <row r="30" spans="1:8" x14ac:dyDescent="0.25">
      <c r="A30" s="12" t="s">
        <v>130</v>
      </c>
      <c r="B30" s="26" t="s">
        <v>129</v>
      </c>
      <c r="C30" s="8" t="s">
        <v>22</v>
      </c>
      <c r="D30" s="8"/>
      <c r="E30" s="31">
        <v>1020</v>
      </c>
      <c r="H30" s="11"/>
    </row>
    <row r="31" spans="1:8" s="29" customFormat="1" ht="30" x14ac:dyDescent="0.25">
      <c r="A31" s="2" t="s">
        <v>125</v>
      </c>
      <c r="B31" s="26" t="s">
        <v>127</v>
      </c>
      <c r="C31" s="27" t="s">
        <v>45</v>
      </c>
      <c r="D31" s="27">
        <v>8</v>
      </c>
      <c r="E31" s="28">
        <f>D31*286.24</f>
        <v>2289.92</v>
      </c>
    </row>
    <row r="32" spans="1:8" s="29" customFormat="1" x14ac:dyDescent="0.25">
      <c r="A32" s="2" t="s">
        <v>126</v>
      </c>
      <c r="B32" s="26" t="s">
        <v>128</v>
      </c>
      <c r="C32" s="27" t="s">
        <v>45</v>
      </c>
      <c r="D32" s="27">
        <v>1.5</v>
      </c>
      <c r="E32" s="28">
        <f t="shared" ref="E32" si="0">D32*286.24</f>
        <v>429.36</v>
      </c>
    </row>
    <row r="33" spans="1:7" x14ac:dyDescent="0.25">
      <c r="A33" s="2"/>
      <c r="B33" s="3"/>
      <c r="C33" s="8"/>
      <c r="D33" s="3"/>
      <c r="E33" s="10"/>
      <c r="G33" s="11"/>
    </row>
    <row r="34" spans="1:7" s="16" customFormat="1" ht="14.25" x14ac:dyDescent="0.2">
      <c r="A34" s="13" t="s">
        <v>23</v>
      </c>
      <c r="B34" s="14"/>
      <c r="C34" s="14"/>
      <c r="D34" s="14"/>
      <c r="E34" s="15">
        <f>SUM(E22:E33)</f>
        <v>223432.39799999999</v>
      </c>
    </row>
    <row r="35" spans="1:7" ht="16.149999999999999" customHeight="1" x14ac:dyDescent="0.25"/>
    <row r="36" spans="1:7" ht="33" customHeight="1" x14ac:dyDescent="0.25">
      <c r="A36" s="86" t="s">
        <v>131</v>
      </c>
      <c r="B36" s="86"/>
      <c r="C36" s="86"/>
      <c r="D36" s="86"/>
      <c r="E36" s="86"/>
    </row>
    <row r="37" spans="1:7" ht="33.75" customHeight="1" x14ac:dyDescent="0.25">
      <c r="A37" s="81" t="s">
        <v>18</v>
      </c>
      <c r="B37" s="81"/>
      <c r="C37" s="81"/>
      <c r="D37" s="81"/>
      <c r="E37" s="81"/>
    </row>
    <row r="38" spans="1:7" x14ac:dyDescent="0.25">
      <c r="A38" s="81" t="s">
        <v>39</v>
      </c>
      <c r="B38" s="81"/>
      <c r="C38" s="81"/>
      <c r="D38" s="81"/>
      <c r="E38" s="81"/>
    </row>
    <row r="39" spans="1:7" ht="31.5" customHeight="1" x14ac:dyDescent="0.25">
      <c r="A39" s="81" t="s">
        <v>24</v>
      </c>
      <c r="B39" s="81"/>
      <c r="C39" s="81"/>
      <c r="D39" s="81"/>
      <c r="E39" s="81"/>
    </row>
    <row r="40" spans="1:7" x14ac:dyDescent="0.25">
      <c r="A40" s="77" t="s">
        <v>5</v>
      </c>
      <c r="B40" s="77"/>
      <c r="C40" s="77"/>
      <c r="D40" s="77"/>
      <c r="E40" s="77"/>
    </row>
    <row r="41" spans="1:7" x14ac:dyDescent="0.25">
      <c r="A41" s="78" t="s">
        <v>47</v>
      </c>
      <c r="B41" s="78"/>
      <c r="C41" s="78"/>
      <c r="D41" s="78"/>
      <c r="E41" s="78"/>
    </row>
    <row r="42" spans="1:7" x14ac:dyDescent="0.25">
      <c r="B42" s="79" t="s">
        <v>17</v>
      </c>
      <c r="C42" s="79"/>
      <c r="D42" s="79"/>
      <c r="E42" s="6" t="s">
        <v>6</v>
      </c>
    </row>
    <row r="43" spans="1:7" x14ac:dyDescent="0.25">
      <c r="A43" s="39"/>
      <c r="B43" s="39"/>
      <c r="C43" s="39"/>
      <c r="D43" s="39"/>
      <c r="E43" s="39"/>
    </row>
    <row r="44" spans="1:7" x14ac:dyDescent="0.25">
      <c r="A44" s="78" t="s">
        <v>44</v>
      </c>
      <c r="B44" s="78"/>
      <c r="C44" s="78"/>
      <c r="D44" s="78"/>
      <c r="E44" s="78"/>
    </row>
    <row r="45" spans="1:7" x14ac:dyDescent="0.25">
      <c r="B45" s="80"/>
      <c r="C45" s="80"/>
      <c r="D45" s="80"/>
      <c r="E45" s="38"/>
    </row>
    <row r="46" spans="1:7" x14ac:dyDescent="0.25">
      <c r="A46" s="36" t="s">
        <v>80</v>
      </c>
    </row>
    <row r="47" spans="1:7" x14ac:dyDescent="0.25">
      <c r="A47" s="16" t="s">
        <v>25</v>
      </c>
      <c r="B47" s="19"/>
    </row>
    <row r="48" spans="1:7" x14ac:dyDescent="0.25">
      <c r="A48" s="16" t="s">
        <v>31</v>
      </c>
      <c r="B48" s="20">
        <f>'3кв'!B57</f>
        <v>-231347.79799999992</v>
      </c>
    </row>
    <row r="49" spans="1:2" x14ac:dyDescent="0.25">
      <c r="A49" s="40" t="s">
        <v>133</v>
      </c>
      <c r="B49" s="22"/>
    </row>
    <row r="50" spans="1:2" x14ac:dyDescent="0.25">
      <c r="A50" s="7" t="s">
        <v>26</v>
      </c>
      <c r="B50" s="22">
        <f>258652.51-11048.01</f>
        <v>247604.5</v>
      </c>
    </row>
    <row r="51" spans="1:2" x14ac:dyDescent="0.25">
      <c r="A51" s="40" t="s">
        <v>91</v>
      </c>
      <c r="B51" s="22">
        <v>412.61</v>
      </c>
    </row>
    <row r="52" spans="1:2" ht="30" x14ac:dyDescent="0.25">
      <c r="A52" s="40" t="s">
        <v>132</v>
      </c>
      <c r="B52" s="22">
        <v>49255.360000000001</v>
      </c>
    </row>
    <row r="53" spans="1:2" x14ac:dyDescent="0.25">
      <c r="B53" s="22"/>
    </row>
    <row r="54" spans="1:2" x14ac:dyDescent="0.25">
      <c r="B54" s="23"/>
    </row>
    <row r="55" spans="1:2" ht="30" x14ac:dyDescent="0.25">
      <c r="A55" s="40" t="s">
        <v>29</v>
      </c>
      <c r="B55" s="22">
        <f>E34</f>
        <v>223432.39799999999</v>
      </c>
    </row>
    <row r="56" spans="1:2" x14ac:dyDescent="0.25">
      <c r="A56" s="16" t="s">
        <v>27</v>
      </c>
      <c r="B56" s="20">
        <f>B48+B50+B53+B54+B52+B51-B55</f>
        <v>-157507.72599999991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9:E39"/>
    <mergeCell ref="A13:E13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40:E40"/>
    <mergeCell ref="A41:E41"/>
    <mergeCell ref="B42:D42"/>
    <mergeCell ref="A44:E44"/>
    <mergeCell ref="B45:D45"/>
  </mergeCells>
  <printOptions horizontalCentered="1"/>
  <pageMargins left="0.31496062992125984" right="0.11811023622047245" top="0.55118110236220474" bottom="0.35433070866141736" header="0.31496062992125984" footer="0.31496062992125984"/>
  <pageSetup paperSize="9" scale="98" orientation="portrait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28" zoomScaleSheetLayoutView="100" workbookViewId="0">
      <selection activeCell="C41" sqref="C41"/>
    </sheetView>
  </sheetViews>
  <sheetFormatPr defaultRowHeight="15.75" x14ac:dyDescent="0.25"/>
  <cols>
    <col min="1" max="1" width="10.42578125" style="42" bestFit="1" customWidth="1"/>
    <col min="2" max="2" width="69.42578125" style="42" customWidth="1"/>
    <col min="3" max="3" width="16.140625" style="42" customWidth="1"/>
    <col min="4" max="4" width="15.7109375" style="42" customWidth="1"/>
    <col min="5" max="5" width="14.7109375" style="42" customWidth="1"/>
    <col min="6" max="6" width="12.42578125" style="42" customWidth="1"/>
    <col min="7" max="7" width="12" style="42" customWidth="1"/>
    <col min="8" max="8" width="13.5703125" style="42" customWidth="1"/>
    <col min="9" max="16384" width="9.140625" style="42"/>
  </cols>
  <sheetData>
    <row r="1" spans="1:5" x14ac:dyDescent="0.25">
      <c r="A1" s="92" t="s">
        <v>92</v>
      </c>
      <c r="B1" s="92"/>
      <c r="C1" s="92"/>
      <c r="D1" s="41"/>
    </row>
    <row r="2" spans="1:5" x14ac:dyDescent="0.25">
      <c r="A2" s="93" t="s">
        <v>93</v>
      </c>
      <c r="B2" s="93"/>
      <c r="C2" s="93"/>
      <c r="D2" s="43"/>
    </row>
    <row r="3" spans="1:5" x14ac:dyDescent="0.25">
      <c r="A3" s="93" t="s">
        <v>94</v>
      </c>
      <c r="B3" s="93"/>
      <c r="C3" s="93"/>
      <c r="D3" s="43"/>
    </row>
    <row r="4" spans="1:5" x14ac:dyDescent="0.25">
      <c r="A4" s="92" t="s">
        <v>134</v>
      </c>
      <c r="B4" s="92"/>
      <c r="C4" s="92"/>
      <c r="D4" s="41"/>
    </row>
    <row r="5" spans="1:5" x14ac:dyDescent="0.25">
      <c r="A5" s="94"/>
      <c r="B5" s="94"/>
      <c r="C5" s="94"/>
    </row>
    <row r="6" spans="1:5" x14ac:dyDescent="0.25">
      <c r="A6" s="43"/>
      <c r="B6" s="44" t="s">
        <v>95</v>
      </c>
      <c r="C6" s="45">
        <f>'1кв'!B49</f>
        <v>-183423.58</v>
      </c>
      <c r="D6" s="46"/>
    </row>
    <row r="7" spans="1:5" x14ac:dyDescent="0.25">
      <c r="A7" s="47" t="s">
        <v>96</v>
      </c>
      <c r="B7" s="44" t="s">
        <v>137</v>
      </c>
      <c r="C7" s="45"/>
      <c r="D7" s="46"/>
    </row>
    <row r="8" spans="1:5" x14ac:dyDescent="0.25">
      <c r="A8" s="43"/>
      <c r="B8" s="48" t="s">
        <v>97</v>
      </c>
      <c r="C8" s="45"/>
      <c r="D8" s="46"/>
    </row>
    <row r="9" spans="1:5" x14ac:dyDescent="0.25">
      <c r="A9" s="43"/>
      <c r="B9" s="49" t="s">
        <v>98</v>
      </c>
      <c r="C9" s="45"/>
      <c r="D9" s="46"/>
    </row>
    <row r="10" spans="1:5" x14ac:dyDescent="0.25">
      <c r="A10" s="43"/>
      <c r="B10" s="49" t="s">
        <v>99</v>
      </c>
      <c r="C10" s="45"/>
      <c r="D10" s="46"/>
    </row>
    <row r="11" spans="1:5" x14ac:dyDescent="0.25">
      <c r="A11" s="43"/>
      <c r="B11" s="49" t="s">
        <v>100</v>
      </c>
      <c r="C11" s="45"/>
      <c r="D11" s="46"/>
    </row>
    <row r="12" spans="1:5" x14ac:dyDescent="0.25">
      <c r="B12" s="50" t="s">
        <v>101</v>
      </c>
      <c r="C12" s="51">
        <f>'1кв'!B51+'2кв'!B49+'3кв'!B51+'4кв'!B50</f>
        <v>892576.88</v>
      </c>
      <c r="D12" s="52"/>
      <c r="E12" s="53"/>
    </row>
    <row r="13" spans="1:5" x14ac:dyDescent="0.25">
      <c r="B13" s="50" t="s">
        <v>135</v>
      </c>
      <c r="C13" s="51">
        <f>'1кв'!B52+'2кв'!B50+'3кв'!B52+'4кв'!B51</f>
        <v>37701.360000000001</v>
      </c>
      <c r="D13" s="52"/>
      <c r="E13" s="54"/>
    </row>
    <row r="14" spans="1:5" x14ac:dyDescent="0.25">
      <c r="B14" s="50" t="s">
        <v>136</v>
      </c>
      <c r="C14" s="51">
        <f>'3кв'!B53+'4кв'!B52</f>
        <v>70392.08</v>
      </c>
      <c r="D14" s="52"/>
      <c r="E14" s="54"/>
    </row>
    <row r="15" spans="1:5" ht="31.5" x14ac:dyDescent="0.25">
      <c r="B15" s="49" t="s">
        <v>102</v>
      </c>
      <c r="C15" s="51">
        <f>'1кв'!B53+'2кв'!B51+'3кв'!B54</f>
        <v>3150</v>
      </c>
      <c r="D15" s="52"/>
    </row>
    <row r="16" spans="1:5" x14ac:dyDescent="0.25">
      <c r="B16" s="49" t="s">
        <v>103</v>
      </c>
      <c r="C16" s="51">
        <f>'1кв'!B54+'2кв'!B52+'3кв'!B55</f>
        <v>2970</v>
      </c>
      <c r="D16" s="52"/>
    </row>
    <row r="17" spans="1:7" ht="31.5" x14ac:dyDescent="0.25">
      <c r="B17" s="49" t="s">
        <v>104</v>
      </c>
      <c r="C17" s="51">
        <f>'1кв'!B55+'2кв'!B53</f>
        <v>1200</v>
      </c>
      <c r="D17" s="52"/>
    </row>
    <row r="18" spans="1:7" x14ac:dyDescent="0.25">
      <c r="A18" s="55"/>
      <c r="B18" s="50" t="s">
        <v>105</v>
      </c>
      <c r="C18" s="56">
        <f>SUM(C12:C17)</f>
        <v>1007990.32</v>
      </c>
      <c r="D18" s="46"/>
    </row>
    <row r="19" spans="1:7" x14ac:dyDescent="0.25">
      <c r="B19" s="95"/>
      <c r="C19" s="95"/>
      <c r="D19" s="57"/>
    </row>
    <row r="20" spans="1:7" ht="17.25" customHeight="1" x14ac:dyDescent="0.25">
      <c r="A20" s="58" t="s">
        <v>106</v>
      </c>
      <c r="B20" s="59" t="s">
        <v>107</v>
      </c>
      <c r="C20" s="51">
        <f>'1кв'!E22+'2кв'!E22+'3кв'!E22+'4кв'!E22</f>
        <v>515134.35</v>
      </c>
      <c r="D20" s="57"/>
    </row>
    <row r="21" spans="1:7" x14ac:dyDescent="0.25">
      <c r="A21" s="58"/>
      <c r="B21" s="61" t="s">
        <v>108</v>
      </c>
      <c r="C21" s="51">
        <f>'1кв'!E23+'2кв'!E23+'3кв'!E23+'4кв'!E23</f>
        <v>3123.74</v>
      </c>
      <c r="D21" s="57"/>
    </row>
    <row r="22" spans="1:7" ht="15" customHeight="1" x14ac:dyDescent="0.25">
      <c r="A22" s="58"/>
      <c r="B22" s="60" t="s">
        <v>30</v>
      </c>
      <c r="C22" s="51">
        <f>'1кв'!E24+'2кв'!E24+'3кв'!E24+'4кв'!E24</f>
        <v>183538.47599999997</v>
      </c>
      <c r="D22" s="57"/>
    </row>
    <row r="23" spans="1:7" x14ac:dyDescent="0.25">
      <c r="A23" s="58"/>
      <c r="B23" s="49" t="s">
        <v>41</v>
      </c>
      <c r="C23" s="51">
        <f>'1кв'!E25+'2кв'!E25+'3кв'!E25+'4кв'!E25</f>
        <v>43981.67</v>
      </c>
      <c r="D23" s="57"/>
    </row>
    <row r="24" spans="1:7" x14ac:dyDescent="0.25">
      <c r="A24" s="58"/>
      <c r="B24" s="49" t="s">
        <v>40</v>
      </c>
      <c r="C24" s="51">
        <f>'1кв'!E26+'2кв'!E26+'3кв'!E26+'4кв'!E26</f>
        <v>0</v>
      </c>
      <c r="D24" s="57"/>
    </row>
    <row r="25" spans="1:7" x14ac:dyDescent="0.25">
      <c r="A25" s="58"/>
      <c r="B25" s="49" t="s">
        <v>43</v>
      </c>
      <c r="C25" s="51">
        <f>'1кв'!E27+'2кв'!E27+'3кв'!E27+'4кв'!E27</f>
        <v>43265.42</v>
      </c>
      <c r="D25" s="57"/>
    </row>
    <row r="26" spans="1:7" x14ac:dyDescent="0.25">
      <c r="B26" s="49" t="s">
        <v>42</v>
      </c>
      <c r="C26" s="51">
        <f>'1кв'!E28+'2кв'!E28+'3кв'!E28+'4кв'!E28</f>
        <v>9654.2400000000016</v>
      </c>
      <c r="D26" s="57"/>
      <c r="E26" s="53"/>
    </row>
    <row r="27" spans="1:7" x14ac:dyDescent="0.25">
      <c r="B27" s="76" t="s">
        <v>21</v>
      </c>
      <c r="C27" s="51">
        <f>'1кв'!E29+'2кв'!E29+'3кв'!E29+'4кв'!E29</f>
        <v>43458.130000000005</v>
      </c>
      <c r="D27" s="57"/>
      <c r="E27" s="53"/>
    </row>
    <row r="28" spans="1:7" x14ac:dyDescent="0.25">
      <c r="A28" s="58"/>
      <c r="B28" s="62" t="s">
        <v>138</v>
      </c>
      <c r="C28" s="63">
        <f>'1кв'!E31+'1кв'!E32+'2кв'!E31+'3кв'!E31+'3кв'!E32+'3кв'!E33+'4кв'!E31+'4кв'!E32</f>
        <v>19265.599999999999</v>
      </c>
      <c r="D28" s="57"/>
    </row>
    <row r="29" spans="1:7" x14ac:dyDescent="0.25">
      <c r="A29" s="58"/>
      <c r="B29" s="48" t="s">
        <v>109</v>
      </c>
      <c r="C29" s="63">
        <f>SUM(C31:C36)</f>
        <v>120652.84</v>
      </c>
      <c r="D29" s="57"/>
    </row>
    <row r="30" spans="1:7" x14ac:dyDescent="0.25">
      <c r="A30" s="58"/>
      <c r="B30" s="48" t="s">
        <v>97</v>
      </c>
      <c r="C30" s="63"/>
      <c r="D30" s="57"/>
      <c r="G30" s="53"/>
    </row>
    <row r="31" spans="1:7" ht="31.5" x14ac:dyDescent="0.25">
      <c r="A31" s="58"/>
      <c r="B31" s="64" t="s">
        <v>110</v>
      </c>
      <c r="C31" s="65">
        <f>'1кв'!E30</f>
        <v>2096.5</v>
      </c>
      <c r="D31" s="57"/>
    </row>
    <row r="32" spans="1:7" x14ac:dyDescent="0.25">
      <c r="A32" s="58"/>
      <c r="B32" s="64" t="s">
        <v>139</v>
      </c>
      <c r="C32" s="65">
        <f>'1кв'!E33</f>
        <v>39131.199999999997</v>
      </c>
      <c r="D32" s="57"/>
    </row>
    <row r="33" spans="1:5" x14ac:dyDescent="0.25">
      <c r="A33" s="58"/>
      <c r="B33" s="64" t="s">
        <v>140</v>
      </c>
      <c r="C33" s="65">
        <f>'3кв'!E30</f>
        <v>76205.14</v>
      </c>
      <c r="D33" s="57"/>
    </row>
    <row r="34" spans="1:5" x14ac:dyDescent="0.25">
      <c r="A34" s="58"/>
      <c r="B34" s="64" t="s">
        <v>111</v>
      </c>
      <c r="C34" s="65">
        <f>'4кв'!E30</f>
        <v>1020</v>
      </c>
      <c r="D34" s="57"/>
    </row>
    <row r="35" spans="1:5" x14ac:dyDescent="0.25">
      <c r="A35" s="58"/>
      <c r="B35" s="64" t="s">
        <v>141</v>
      </c>
      <c r="C35" s="65">
        <f>'2кв'!E30</f>
        <v>2200</v>
      </c>
      <c r="D35" s="57"/>
    </row>
    <row r="36" spans="1:5" x14ac:dyDescent="0.25">
      <c r="A36" s="58"/>
      <c r="B36" s="64"/>
      <c r="C36" s="65"/>
      <c r="D36" s="57"/>
    </row>
    <row r="37" spans="1:5" x14ac:dyDescent="0.25">
      <c r="B37" s="66" t="s">
        <v>112</v>
      </c>
      <c r="C37" s="67">
        <f>SUM(C20:C29)</f>
        <v>982074.4659999999</v>
      </c>
      <c r="D37" s="57"/>
      <c r="E37" s="53"/>
    </row>
    <row r="38" spans="1:5" x14ac:dyDescent="0.25">
      <c r="B38" s="66" t="s">
        <v>113</v>
      </c>
      <c r="C38" s="68">
        <f>C6+C18-C37</f>
        <v>-157507.72599999991</v>
      </c>
      <c r="D38" s="57"/>
    </row>
    <row r="39" spans="1:5" x14ac:dyDescent="0.25">
      <c r="B39" s="47"/>
      <c r="C39" s="47"/>
      <c r="D39" s="57"/>
    </row>
    <row r="40" spans="1:5" x14ac:dyDescent="0.25">
      <c r="B40" s="71" t="s">
        <v>114</v>
      </c>
      <c r="C40" s="71"/>
      <c r="D40" s="57"/>
    </row>
    <row r="41" spans="1:5" x14ac:dyDescent="0.25">
      <c r="B41" s="71" t="s">
        <v>115</v>
      </c>
      <c r="C41" s="72">
        <v>168317.43</v>
      </c>
      <c r="D41" s="57"/>
    </row>
    <row r="42" spans="1:5" x14ac:dyDescent="0.25">
      <c r="B42" s="73" t="s">
        <v>116</v>
      </c>
      <c r="C42" s="74">
        <v>209309.41</v>
      </c>
      <c r="D42" s="57"/>
    </row>
    <row r="43" spans="1:5" x14ac:dyDescent="0.25">
      <c r="B43" s="71" t="s">
        <v>117</v>
      </c>
      <c r="C43" s="75">
        <f>C42-C41</f>
        <v>40991.98000000001</v>
      </c>
      <c r="D43" s="57"/>
    </row>
    <row r="44" spans="1:5" x14ac:dyDescent="0.25">
      <c r="B44" s="47"/>
      <c r="C44" s="47"/>
      <c r="D44" s="57"/>
    </row>
    <row r="45" spans="1:5" x14ac:dyDescent="0.25">
      <c r="A45" s="42" t="s">
        <v>118</v>
      </c>
      <c r="B45" s="47" t="s">
        <v>119</v>
      </c>
      <c r="C45" s="47"/>
      <c r="D45" s="57"/>
    </row>
    <row r="46" spans="1:5" x14ac:dyDescent="0.25">
      <c r="B46" s="47" t="s">
        <v>120</v>
      </c>
      <c r="C46" s="47"/>
      <c r="D46" s="57"/>
    </row>
    <row r="47" spans="1:5" x14ac:dyDescent="0.25">
      <c r="B47" s="47" t="s">
        <v>121</v>
      </c>
      <c r="C47" s="47"/>
      <c r="D47" s="57"/>
    </row>
    <row r="48" spans="1:5" s="7" customFormat="1" ht="15" x14ac:dyDescent="0.25">
      <c r="B48" s="70"/>
      <c r="C48" s="70"/>
      <c r="D48" s="69"/>
    </row>
    <row r="49" spans="2:4" s="7" customFormat="1" ht="15" x14ac:dyDescent="0.25">
      <c r="B49" s="70" t="s">
        <v>122</v>
      </c>
      <c r="C49" s="70"/>
      <c r="D49" s="69"/>
    </row>
    <row r="50" spans="2:4" x14ac:dyDescent="0.25">
      <c r="B50" s="47"/>
      <c r="C50" s="47"/>
      <c r="D50" s="57"/>
    </row>
    <row r="51" spans="2:4" x14ac:dyDescent="0.25">
      <c r="B51" s="47"/>
      <c r="C51" s="47"/>
      <c r="D51" s="57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2025-03-05T10:46:56Z</dcterms:modified>
</cp:coreProperties>
</file>